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ions" sheetId="1" r:id="rId4"/>
    <sheet state="visible" name="Actuals" sheetId="2" r:id="rId5"/>
    <sheet state="visible" name="Play around" sheetId="3" r:id="rId6"/>
  </sheets>
  <definedNames/>
  <calcPr/>
</workbook>
</file>

<file path=xl/sharedStrings.xml><?xml version="1.0" encoding="utf-8"?>
<sst xmlns="http://schemas.openxmlformats.org/spreadsheetml/2006/main" count="189" uniqueCount="53">
  <si>
    <t>YEAR 1</t>
  </si>
  <si>
    <t>Jun</t>
  </si>
  <si>
    <t>Jul</t>
  </si>
  <si>
    <t>Aug</t>
  </si>
  <si>
    <t>Sep</t>
  </si>
  <si>
    <t>Oct</t>
  </si>
  <si>
    <t>Nov</t>
  </si>
  <si>
    <t>Dec</t>
  </si>
  <si>
    <t xml:space="preserve">Jan </t>
  </si>
  <si>
    <t>Feb</t>
  </si>
  <si>
    <t>Mar</t>
  </si>
  <si>
    <t>Apr</t>
  </si>
  <si>
    <t>May</t>
  </si>
  <si>
    <t>July</t>
  </si>
  <si>
    <t>August</t>
  </si>
  <si>
    <t>Total</t>
  </si>
  <si>
    <t>.Com Revenue</t>
  </si>
  <si>
    <t xml:space="preserve">% of Returning/Recurring </t>
  </si>
  <si>
    <t>Units</t>
  </si>
  <si>
    <t xml:space="preserve">Total </t>
  </si>
  <si>
    <t xml:space="preserve">Cost of Goods (without shipping) </t>
  </si>
  <si>
    <t>Gross Profit</t>
  </si>
  <si>
    <t>Acquisition Breakdown (.Com)</t>
  </si>
  <si>
    <t>ROAS</t>
  </si>
  <si>
    <t>AOV</t>
  </si>
  <si>
    <t>Total Orders</t>
  </si>
  <si>
    <t>New Customers</t>
  </si>
  <si>
    <t>CPP</t>
  </si>
  <si>
    <t xml:space="preserve">CAC </t>
  </si>
  <si>
    <t>Total Advertising Budget</t>
  </si>
  <si>
    <t>% of Spend (.Com)</t>
  </si>
  <si>
    <t xml:space="preserve">Facebook/Instagram </t>
  </si>
  <si>
    <t>Influencer</t>
  </si>
  <si>
    <t xml:space="preserve">Google Search/Display </t>
  </si>
  <si>
    <t>YouTube</t>
  </si>
  <si>
    <t>Snap, Tik Tok, Pinterest (Test)</t>
  </si>
  <si>
    <t>Other Display/Programmatic</t>
  </si>
  <si>
    <t>OOH</t>
  </si>
  <si>
    <t>Product Giveaway</t>
  </si>
  <si>
    <t>Other</t>
  </si>
  <si>
    <t>Advertising Budget (.Com)</t>
  </si>
  <si>
    <t>Snapchat, Pinterest, Tik Tok</t>
  </si>
  <si>
    <t>Product Giveaway ($5.5 per unit)</t>
  </si>
  <si>
    <t>Agency / Contractror Fees (.Com)</t>
  </si>
  <si>
    <t>Advertising Management</t>
  </si>
  <si>
    <t xml:space="preserve">Organic Social Management </t>
  </si>
  <si>
    <t xml:space="preserve">Email/SMS Management </t>
  </si>
  <si>
    <t xml:space="preserve">Growth </t>
  </si>
  <si>
    <t xml:space="preserve">Content Creation </t>
  </si>
  <si>
    <t xml:space="preserve">SEM </t>
  </si>
  <si>
    <t xml:space="preserve">Other </t>
  </si>
  <si>
    <t>Total .Com Marketing</t>
  </si>
  <si>
    <t xml:space="preserve">Net Marketing Income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</si>
</sst>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]#,##0"/>
    <numFmt numFmtId="165" formatCode="#,##0_);(#,##0)"/>
  </numFmts>
  <fonts count="7">
    <font>
      <sz val="10.0"/>
      <color rgb="FF000000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0.0"/>
      <color rgb="FFFFFFFF"/>
      <name val="Arial"/>
    </font>
    <font>
      <b/>
      <sz val="10.0"/>
      <color theme="1"/>
      <name val="Arial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2" fontId="2" numFmtId="0" xfId="0" applyAlignment="1" applyBorder="1" applyFill="1" applyFont="1">
      <alignment horizontal="center" readingOrder="0" vertical="bottom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vertical="bottom"/>
    </xf>
    <xf borderId="4" fillId="3" fontId="4" numFmtId="0" xfId="0" applyAlignment="1" applyBorder="1" applyFill="1" applyFont="1">
      <alignment horizontal="center" vertical="bottom"/>
    </xf>
    <xf borderId="4" fillId="3" fontId="4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vertical="bottom"/>
    </xf>
    <xf borderId="4" fillId="0" fontId="1" numFmtId="164" xfId="0" applyAlignment="1" applyBorder="1" applyFont="1" applyNumberFormat="1">
      <alignment horizontal="right" readingOrder="0" vertical="bottom"/>
    </xf>
    <xf borderId="0" fillId="0" fontId="6" numFmtId="164" xfId="0" applyAlignment="1" applyFont="1" applyNumberFormat="1">
      <alignment horizontal="right" readingOrder="0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1" numFmtId="164" xfId="0" applyAlignment="1" applyBorder="1" applyFont="1" applyNumberFormat="1">
      <alignment horizontal="right" vertical="bottom"/>
    </xf>
    <xf borderId="4" fillId="0" fontId="1" numFmtId="10" xfId="0" applyAlignment="1" applyBorder="1" applyFont="1" applyNumberFormat="1">
      <alignment horizontal="right" readingOrder="0" vertical="bottom"/>
    </xf>
    <xf borderId="4" fillId="0" fontId="1" numFmtId="10" xfId="0" applyAlignment="1" applyBorder="1" applyFont="1" applyNumberFormat="1">
      <alignment vertical="bottom"/>
    </xf>
    <xf borderId="4" fillId="0" fontId="5" numFmtId="0" xfId="0" applyAlignment="1" applyBorder="1" applyFont="1">
      <alignment readingOrder="0" vertical="bottom"/>
    </xf>
    <xf borderId="4" fillId="0" fontId="1" numFmtId="3" xfId="0" applyAlignment="1" applyBorder="1" applyFont="1" applyNumberFormat="1">
      <alignment horizontal="right" vertical="bottom"/>
    </xf>
    <xf borderId="0" fillId="0" fontId="1" numFmtId="4" xfId="0" applyAlignment="1" applyFont="1" applyNumberFormat="1">
      <alignment vertical="bottom"/>
    </xf>
    <xf borderId="4" fillId="0" fontId="1" numFmtId="0" xfId="0" applyAlignment="1" applyBorder="1" applyFont="1">
      <alignment readingOrder="0" vertical="bottom"/>
    </xf>
    <xf borderId="4" fillId="0" fontId="5" numFmtId="164" xfId="0" applyAlignment="1" applyBorder="1" applyFont="1" applyNumberFormat="1">
      <alignment horizontal="right" vertical="bottom"/>
    </xf>
    <xf borderId="0" fillId="0" fontId="1" numFmtId="0" xfId="0" applyFont="1"/>
    <xf borderId="0" fillId="0" fontId="1" numFmtId="164" xfId="0" applyAlignment="1" applyFont="1" applyNumberFormat="1">
      <alignment horizontal="right" readingOrder="0" vertical="bottom"/>
    </xf>
    <xf borderId="4" fillId="0" fontId="1" numFmtId="4" xfId="0" applyAlignment="1" applyBorder="1" applyFont="1" applyNumberFormat="1">
      <alignment horizontal="right" readingOrder="0" vertical="bottom"/>
    </xf>
    <xf borderId="0" fillId="0" fontId="1" numFmtId="164" xfId="0" applyAlignment="1" applyFont="1" applyNumberFormat="1">
      <alignment vertical="bottom"/>
    </xf>
    <xf borderId="4" fillId="4" fontId="1" numFmtId="164" xfId="0" applyAlignment="1" applyBorder="1" applyFill="1" applyFont="1" applyNumberFormat="1">
      <alignment horizontal="right" readingOrder="0" vertical="bottom"/>
    </xf>
    <xf borderId="4" fillId="0" fontId="1" numFmtId="164" xfId="0" applyAlignment="1" applyBorder="1" applyFont="1" applyNumberFormat="1">
      <alignment vertical="bottom"/>
    </xf>
    <xf borderId="4" fillId="0" fontId="1" numFmtId="4" xfId="0" applyAlignment="1" applyBorder="1" applyFont="1" applyNumberFormat="1">
      <alignment horizontal="right" vertical="bottom"/>
    </xf>
    <xf borderId="4" fillId="0" fontId="1" numFmtId="165" xfId="0" applyAlignment="1" applyBorder="1" applyFont="1" applyNumberForma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4" fillId="5" fontId="5" numFmtId="0" xfId="0" applyAlignment="1" applyBorder="1" applyFill="1" applyFont="1">
      <alignment vertical="bottom"/>
    </xf>
    <xf borderId="4" fillId="5" fontId="5" numFmtId="164" xfId="0" applyAlignment="1" applyBorder="1" applyFont="1" applyNumberFormat="1">
      <alignment horizontal="right" vertical="bottom"/>
    </xf>
    <xf borderId="4" fillId="0" fontId="1" numFmtId="10" xfId="0" applyAlignment="1" applyBorder="1" applyFont="1" applyNumberFormat="1">
      <alignment horizontal="right" vertical="bottom"/>
    </xf>
    <xf borderId="4" fillId="5" fontId="5" numFmtId="10" xfId="0" applyAlignment="1" applyBorder="1" applyFont="1" applyNumberFormat="1">
      <alignment horizontal="right" vertical="bottom"/>
    </xf>
    <xf borderId="4" fillId="0" fontId="5" numFmtId="10" xfId="0" applyAlignment="1" applyBorder="1" applyFont="1" applyNumberFormat="1">
      <alignment horizontal="right" vertical="bottom"/>
    </xf>
    <xf borderId="4" fillId="0" fontId="1" numFmtId="164" xfId="0" applyAlignment="1" applyBorder="1" applyFont="1" applyNumberFormat="1">
      <alignment readingOrder="0" vertical="bottom"/>
    </xf>
    <xf borderId="4" fillId="2" fontId="1" numFmtId="164" xfId="0" applyAlignment="1" applyBorder="1" applyFont="1" applyNumberFormat="1">
      <alignment horizontal="right" readingOrder="0" vertical="bottom"/>
    </xf>
    <xf borderId="4" fillId="6" fontId="5" numFmtId="0" xfId="0" applyAlignment="1" applyBorder="1" applyFill="1" applyFont="1">
      <alignment vertical="bottom"/>
    </xf>
    <xf borderId="4" fillId="6" fontId="5" numFmtId="164" xfId="0" applyAlignment="1" applyBorder="1" applyFont="1" applyNumberFormat="1">
      <alignment horizontal="right" vertical="bottom"/>
    </xf>
    <xf borderId="4" fillId="4" fontId="5" numFmtId="0" xfId="0" applyAlignment="1" applyBorder="1" applyFont="1">
      <alignment vertical="bottom"/>
    </xf>
    <xf borderId="0" fillId="4" fontId="6" numFmtId="164" xfId="0" applyAlignment="1" applyFont="1" applyNumberFormat="1">
      <alignment horizontal="right" readingOrder="0" vertical="bottom"/>
    </xf>
    <xf borderId="4" fillId="4" fontId="6" numFmtId="164" xfId="0" applyAlignment="1" applyBorder="1" applyFont="1" applyNumberFormat="1">
      <alignment horizontal="right" readingOrder="0" vertical="bottom"/>
    </xf>
    <xf borderId="4" fillId="4" fontId="1" numFmtId="164" xfId="0" applyAlignment="1" applyBorder="1" applyFont="1" applyNumberFormat="1">
      <alignment horizontal="right" vertical="bottom"/>
    </xf>
    <xf borderId="4" fillId="4" fontId="1" numFmtId="0" xfId="0" applyAlignment="1" applyBorder="1" applyFont="1">
      <alignment vertical="bottom"/>
    </xf>
    <xf borderId="4" fillId="4" fontId="1" numFmtId="10" xfId="0" applyAlignment="1" applyBorder="1" applyFont="1" applyNumberFormat="1">
      <alignment horizontal="right" readingOrder="0" vertical="bottom"/>
    </xf>
    <xf borderId="4" fillId="4" fontId="1" numFmtId="10" xfId="0" applyAlignment="1" applyBorder="1" applyFont="1" applyNumberFormat="1">
      <alignment vertical="bottom"/>
    </xf>
    <xf borderId="4" fillId="4" fontId="1" numFmtId="164" xfId="0" applyAlignment="1" applyBorder="1" applyFont="1" applyNumberFormat="1">
      <alignment vertical="bottom"/>
    </xf>
    <xf borderId="4" fillId="4" fontId="1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2.71"/>
    <col customWidth="1" hidden="1" min="2" max="4" width="11.57"/>
    <col customWidth="1" min="5" max="16" width="11.57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6" t="s">
        <v>15</v>
      </c>
    </row>
    <row r="3">
      <c r="A3" s="8" t="s">
        <v>16</v>
      </c>
      <c r="B3" s="9">
        <v>50000.0</v>
      </c>
      <c r="C3" s="10"/>
      <c r="D3" s="11"/>
      <c r="E3" s="11">
        <v>1000.0</v>
      </c>
      <c r="F3" s="11">
        <v>5000.0</v>
      </c>
      <c r="G3" s="11">
        <v>7500.0</v>
      </c>
      <c r="H3" s="11">
        <v>10000.0</v>
      </c>
      <c r="I3" s="11">
        <v>20000.0</v>
      </c>
      <c r="J3" s="11">
        <v>30000.0</v>
      </c>
      <c r="K3" s="11">
        <v>40000.0</v>
      </c>
      <c r="L3" s="11">
        <v>60000.0</v>
      </c>
      <c r="M3" s="11">
        <v>90000.0</v>
      </c>
      <c r="N3" s="11">
        <v>110000.0</v>
      </c>
      <c r="O3" s="11">
        <v>125000.0</v>
      </c>
      <c r="P3" s="12">
        <f>SUM(E3:O3)</f>
        <v>498500</v>
      </c>
    </row>
    <row r="4">
      <c r="A4" s="5" t="s">
        <v>17</v>
      </c>
      <c r="B4" s="13">
        <v>0.3</v>
      </c>
      <c r="C4" s="13"/>
      <c r="D4" s="13"/>
      <c r="E4" s="13">
        <v>0.0</v>
      </c>
      <c r="F4" s="13">
        <v>0.05</v>
      </c>
      <c r="G4" s="13">
        <v>0.075</v>
      </c>
      <c r="H4" s="13">
        <v>0.1</v>
      </c>
      <c r="I4" s="13">
        <v>0.15</v>
      </c>
      <c r="J4" s="13">
        <v>0.2</v>
      </c>
      <c r="K4" s="13">
        <v>0.25</v>
      </c>
      <c r="L4" s="13">
        <v>0.3</v>
      </c>
      <c r="M4" s="13">
        <v>0.3</v>
      </c>
      <c r="N4" s="13">
        <v>0.3</v>
      </c>
      <c r="O4" s="13">
        <v>0.3</v>
      </c>
      <c r="P4" s="14"/>
    </row>
    <row r="5">
      <c r="A5" s="15" t="s">
        <v>18</v>
      </c>
      <c r="B5" s="12"/>
      <c r="C5" s="12"/>
      <c r="D5" s="12"/>
      <c r="E5" s="16">
        <f t="shared" ref="E5:O5" si="1">E6/20</f>
        <v>50</v>
      </c>
      <c r="F5" s="16">
        <f t="shared" si="1"/>
        <v>250</v>
      </c>
      <c r="G5" s="16">
        <f t="shared" si="1"/>
        <v>375</v>
      </c>
      <c r="H5" s="16">
        <f t="shared" si="1"/>
        <v>500</v>
      </c>
      <c r="I5" s="16">
        <f t="shared" si="1"/>
        <v>1000</v>
      </c>
      <c r="J5" s="16">
        <f t="shared" si="1"/>
        <v>1500</v>
      </c>
      <c r="K5" s="16">
        <f t="shared" si="1"/>
        <v>2000</v>
      </c>
      <c r="L5" s="16">
        <f t="shared" si="1"/>
        <v>3000</v>
      </c>
      <c r="M5" s="16">
        <f t="shared" si="1"/>
        <v>4500</v>
      </c>
      <c r="N5" s="16">
        <f t="shared" si="1"/>
        <v>5500</v>
      </c>
      <c r="O5" s="16">
        <f t="shared" si="1"/>
        <v>6250</v>
      </c>
      <c r="P5" s="12"/>
    </row>
    <row r="6">
      <c r="A6" s="8" t="s">
        <v>19</v>
      </c>
      <c r="B6" s="12">
        <f t="shared" ref="B6:P6" si="2">B3</f>
        <v>50000</v>
      </c>
      <c r="C6" s="12" t="str">
        <f t="shared" si="2"/>
        <v/>
      </c>
      <c r="D6" s="12" t="str">
        <f t="shared" si="2"/>
        <v/>
      </c>
      <c r="E6" s="12">
        <f t="shared" si="2"/>
        <v>1000</v>
      </c>
      <c r="F6" s="12">
        <f t="shared" si="2"/>
        <v>5000</v>
      </c>
      <c r="G6" s="12">
        <f t="shared" si="2"/>
        <v>7500</v>
      </c>
      <c r="H6" s="12">
        <f t="shared" si="2"/>
        <v>10000</v>
      </c>
      <c r="I6" s="12">
        <f t="shared" si="2"/>
        <v>20000</v>
      </c>
      <c r="J6" s="12">
        <f t="shared" si="2"/>
        <v>30000</v>
      </c>
      <c r="K6" s="12">
        <f t="shared" si="2"/>
        <v>40000</v>
      </c>
      <c r="L6" s="12">
        <f t="shared" si="2"/>
        <v>60000</v>
      </c>
      <c r="M6" s="12">
        <f t="shared" si="2"/>
        <v>90000</v>
      </c>
      <c r="N6" s="12">
        <f t="shared" si="2"/>
        <v>110000</v>
      </c>
      <c r="O6" s="12">
        <f t="shared" si="2"/>
        <v>125000</v>
      </c>
      <c r="P6" s="12">
        <f t="shared" si="2"/>
        <v>498500</v>
      </c>
    </row>
    <row r="7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"/>
    </row>
    <row r="8">
      <c r="A8" s="18" t="s">
        <v>20</v>
      </c>
      <c r="B8" s="12">
        <f t="shared" ref="B8:C8" si="3">B6*0.35</f>
        <v>17500</v>
      </c>
      <c r="C8" s="12">
        <f t="shared" si="3"/>
        <v>0</v>
      </c>
      <c r="D8" s="12">
        <f>D6*0.3</f>
        <v>0</v>
      </c>
      <c r="E8" s="12">
        <f t="shared" ref="E8:O8" si="4">E6*0.32</f>
        <v>320</v>
      </c>
      <c r="F8" s="12">
        <f t="shared" si="4"/>
        <v>1600</v>
      </c>
      <c r="G8" s="12">
        <f t="shared" si="4"/>
        <v>2400</v>
      </c>
      <c r="H8" s="12">
        <f t="shared" si="4"/>
        <v>3200</v>
      </c>
      <c r="I8" s="12">
        <f t="shared" si="4"/>
        <v>6400</v>
      </c>
      <c r="J8" s="12">
        <f t="shared" si="4"/>
        <v>9600</v>
      </c>
      <c r="K8" s="12">
        <f t="shared" si="4"/>
        <v>12800</v>
      </c>
      <c r="L8" s="12">
        <f t="shared" si="4"/>
        <v>19200</v>
      </c>
      <c r="M8" s="12">
        <f t="shared" si="4"/>
        <v>28800</v>
      </c>
      <c r="N8" s="12">
        <f t="shared" si="4"/>
        <v>35200</v>
      </c>
      <c r="O8" s="12">
        <f t="shared" si="4"/>
        <v>40000</v>
      </c>
      <c r="P8" s="12">
        <f>SUM(E8:O8)</f>
        <v>159520</v>
      </c>
    </row>
    <row r="9">
      <c r="A9" s="15" t="s">
        <v>21</v>
      </c>
      <c r="B9" s="19">
        <f t="shared" ref="B9:P9" si="5">B6-B8</f>
        <v>32500</v>
      </c>
      <c r="C9" s="19">
        <f t="shared" si="5"/>
        <v>0</v>
      </c>
      <c r="D9" s="19">
        <f t="shared" si="5"/>
        <v>0</v>
      </c>
      <c r="E9" s="19">
        <f t="shared" si="5"/>
        <v>680</v>
      </c>
      <c r="F9" s="19">
        <f t="shared" si="5"/>
        <v>3400</v>
      </c>
      <c r="G9" s="19">
        <f t="shared" si="5"/>
        <v>5100</v>
      </c>
      <c r="H9" s="19">
        <f t="shared" si="5"/>
        <v>6800</v>
      </c>
      <c r="I9" s="19">
        <f t="shared" si="5"/>
        <v>13600</v>
      </c>
      <c r="J9" s="19">
        <f t="shared" si="5"/>
        <v>20400</v>
      </c>
      <c r="K9" s="19">
        <f t="shared" si="5"/>
        <v>27200</v>
      </c>
      <c r="L9" s="19">
        <f t="shared" si="5"/>
        <v>40800</v>
      </c>
      <c r="M9" s="19">
        <f t="shared" si="5"/>
        <v>61200</v>
      </c>
      <c r="N9" s="19">
        <f t="shared" si="5"/>
        <v>74800</v>
      </c>
      <c r="O9" s="19">
        <f t="shared" si="5"/>
        <v>85000</v>
      </c>
      <c r="P9" s="19">
        <f t="shared" si="5"/>
        <v>338980</v>
      </c>
    </row>
    <row r="10">
      <c r="A10" s="8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>
      <c r="A11" s="18" t="s">
        <v>23</v>
      </c>
      <c r="B11" s="21"/>
      <c r="C11" s="22" t="str">
        <f t="shared" ref="C11:O11" si="6">C6/C17</f>
        <v>#DIV/0!</v>
      </c>
      <c r="D11" s="22" t="str">
        <f t="shared" si="6"/>
        <v>#DIV/0!</v>
      </c>
      <c r="E11" s="22">
        <f t="shared" si="6"/>
        <v>0.1818181818</v>
      </c>
      <c r="F11" s="22">
        <f t="shared" si="6"/>
        <v>0.4166666667</v>
      </c>
      <c r="G11" s="22">
        <f t="shared" si="6"/>
        <v>0.5172413793</v>
      </c>
      <c r="H11" s="22">
        <f t="shared" si="6"/>
        <v>0.5555555556</v>
      </c>
      <c r="I11" s="22">
        <f t="shared" si="6"/>
        <v>0.7547169811</v>
      </c>
      <c r="J11" s="22">
        <f t="shared" si="6"/>
        <v>0.9836065574</v>
      </c>
      <c r="K11" s="22">
        <f t="shared" si="6"/>
        <v>1.31147541</v>
      </c>
      <c r="L11" s="22">
        <f t="shared" si="6"/>
        <v>1.690140845</v>
      </c>
      <c r="M11" s="22">
        <f t="shared" si="6"/>
        <v>2.368421053</v>
      </c>
      <c r="N11" s="22">
        <f t="shared" si="6"/>
        <v>2.716049383</v>
      </c>
      <c r="O11" s="22">
        <f t="shared" si="6"/>
        <v>2.747252747</v>
      </c>
      <c r="P11" s="23"/>
    </row>
    <row r="12">
      <c r="A12" s="5" t="s">
        <v>24</v>
      </c>
      <c r="B12" s="9">
        <v>35.0</v>
      </c>
      <c r="C12" s="24"/>
      <c r="D12" s="24"/>
      <c r="E12" s="9">
        <v>20.0</v>
      </c>
      <c r="F12" s="9">
        <v>22.5</v>
      </c>
      <c r="G12" s="9">
        <v>25.0</v>
      </c>
      <c r="H12" s="9">
        <v>25.0</v>
      </c>
      <c r="I12" s="9">
        <v>25.0</v>
      </c>
      <c r="J12" s="9">
        <v>27.5</v>
      </c>
      <c r="K12" s="9">
        <v>30.0</v>
      </c>
      <c r="L12" s="9">
        <v>32.5</v>
      </c>
      <c r="M12" s="9">
        <v>35.0</v>
      </c>
      <c r="N12" s="9">
        <v>37.0</v>
      </c>
      <c r="O12" s="9">
        <v>40.0</v>
      </c>
      <c r="P12" s="25"/>
    </row>
    <row r="13">
      <c r="A13" s="18" t="s">
        <v>25</v>
      </c>
      <c r="B13" s="26"/>
      <c r="C13" s="16" t="str">
        <f t="shared" ref="C13:O13" si="7">C3/C12</f>
        <v>#DIV/0!</v>
      </c>
      <c r="D13" s="16" t="str">
        <f t="shared" si="7"/>
        <v>#DIV/0!</v>
      </c>
      <c r="E13" s="16">
        <f t="shared" si="7"/>
        <v>50</v>
      </c>
      <c r="F13" s="16">
        <f t="shared" si="7"/>
        <v>222.2222222</v>
      </c>
      <c r="G13" s="16">
        <f t="shared" si="7"/>
        <v>300</v>
      </c>
      <c r="H13" s="16">
        <f t="shared" si="7"/>
        <v>400</v>
      </c>
      <c r="I13" s="16">
        <f t="shared" si="7"/>
        <v>800</v>
      </c>
      <c r="J13" s="16">
        <f t="shared" si="7"/>
        <v>1090.909091</v>
      </c>
      <c r="K13" s="16">
        <f t="shared" si="7"/>
        <v>1333.333333</v>
      </c>
      <c r="L13" s="16">
        <f t="shared" si="7"/>
        <v>1846.153846</v>
      </c>
      <c r="M13" s="16">
        <f t="shared" si="7"/>
        <v>2571.428571</v>
      </c>
      <c r="N13" s="16">
        <f t="shared" si="7"/>
        <v>2972.972973</v>
      </c>
      <c r="O13" s="16">
        <f t="shared" si="7"/>
        <v>3125</v>
      </c>
      <c r="P13" s="27">
        <f t="shared" ref="P13:P14" si="9">SUM(E13:M13)</f>
        <v>8614.047064</v>
      </c>
    </row>
    <row r="14">
      <c r="A14" s="18" t="s">
        <v>26</v>
      </c>
      <c r="B14" s="26">
        <f t="shared" ref="B14:O14" si="8">(B3*(1-B4))/B12</f>
        <v>1000</v>
      </c>
      <c r="C14" s="16" t="str">
        <f t="shared" si="8"/>
        <v>#DIV/0!</v>
      </c>
      <c r="D14" s="16" t="str">
        <f t="shared" si="8"/>
        <v>#DIV/0!</v>
      </c>
      <c r="E14" s="16">
        <f t="shared" si="8"/>
        <v>50</v>
      </c>
      <c r="F14" s="16">
        <f t="shared" si="8"/>
        <v>211.1111111</v>
      </c>
      <c r="G14" s="16">
        <f t="shared" si="8"/>
        <v>277.5</v>
      </c>
      <c r="H14" s="16">
        <f t="shared" si="8"/>
        <v>360</v>
      </c>
      <c r="I14" s="16">
        <f t="shared" si="8"/>
        <v>680</v>
      </c>
      <c r="J14" s="16">
        <f t="shared" si="8"/>
        <v>872.7272727</v>
      </c>
      <c r="K14" s="16">
        <f t="shared" si="8"/>
        <v>1000</v>
      </c>
      <c r="L14" s="16">
        <f t="shared" si="8"/>
        <v>1292.307692</v>
      </c>
      <c r="M14" s="16">
        <f t="shared" si="8"/>
        <v>1800</v>
      </c>
      <c r="N14" s="16">
        <f t="shared" si="8"/>
        <v>2081.081081</v>
      </c>
      <c r="O14" s="16">
        <f t="shared" si="8"/>
        <v>2187.5</v>
      </c>
      <c r="P14" s="27">
        <f t="shared" si="9"/>
        <v>6543.646076</v>
      </c>
    </row>
    <row r="15">
      <c r="A15" s="18" t="s">
        <v>27</v>
      </c>
      <c r="B15" s="9"/>
      <c r="C15" s="28" t="str">
        <f t="shared" ref="C15:O15" si="10">C17/C13</f>
        <v>#DIV/0!</v>
      </c>
      <c r="D15" s="28" t="str">
        <f t="shared" si="10"/>
        <v>#DIV/0!</v>
      </c>
      <c r="E15" s="28">
        <f t="shared" si="10"/>
        <v>110</v>
      </c>
      <c r="F15" s="28">
        <f t="shared" si="10"/>
        <v>54</v>
      </c>
      <c r="G15" s="28">
        <f t="shared" si="10"/>
        <v>48.33333333</v>
      </c>
      <c r="H15" s="28">
        <f t="shared" si="10"/>
        <v>45</v>
      </c>
      <c r="I15" s="28">
        <f t="shared" si="10"/>
        <v>33.125</v>
      </c>
      <c r="J15" s="28">
        <f t="shared" si="10"/>
        <v>27.95833333</v>
      </c>
      <c r="K15" s="28">
        <f t="shared" si="10"/>
        <v>22.875</v>
      </c>
      <c r="L15" s="28">
        <f t="shared" si="10"/>
        <v>19.22916667</v>
      </c>
      <c r="M15" s="28">
        <f t="shared" si="10"/>
        <v>14.77777778</v>
      </c>
      <c r="N15" s="28">
        <f t="shared" si="10"/>
        <v>13.62272727</v>
      </c>
      <c r="O15" s="28">
        <f t="shared" si="10"/>
        <v>14.56</v>
      </c>
      <c r="P15" s="28"/>
    </row>
    <row r="16">
      <c r="A16" s="18" t="s">
        <v>28</v>
      </c>
      <c r="B16" s="9">
        <v>50.0</v>
      </c>
      <c r="C16" s="28" t="str">
        <f t="shared" ref="C16:O16" si="11">C17/C14</f>
        <v>#DIV/0!</v>
      </c>
      <c r="D16" s="28" t="str">
        <f t="shared" si="11"/>
        <v>#DIV/0!</v>
      </c>
      <c r="E16" s="28">
        <f t="shared" si="11"/>
        <v>110</v>
      </c>
      <c r="F16" s="28">
        <f t="shared" si="11"/>
        <v>56.84210526</v>
      </c>
      <c r="G16" s="28">
        <f t="shared" si="11"/>
        <v>52.25225225</v>
      </c>
      <c r="H16" s="28">
        <f t="shared" si="11"/>
        <v>50</v>
      </c>
      <c r="I16" s="28">
        <f t="shared" si="11"/>
        <v>38.97058824</v>
      </c>
      <c r="J16" s="28">
        <f t="shared" si="11"/>
        <v>34.94791667</v>
      </c>
      <c r="K16" s="28">
        <f t="shared" si="11"/>
        <v>30.5</v>
      </c>
      <c r="L16" s="28">
        <f t="shared" si="11"/>
        <v>27.4702381</v>
      </c>
      <c r="M16" s="28">
        <f t="shared" si="11"/>
        <v>21.11111111</v>
      </c>
      <c r="N16" s="28">
        <f t="shared" si="11"/>
        <v>19.46103896</v>
      </c>
      <c r="O16" s="28">
        <f t="shared" si="11"/>
        <v>20.8</v>
      </c>
      <c r="P16" s="28"/>
    </row>
    <row r="17">
      <c r="A17" s="29" t="s">
        <v>29</v>
      </c>
      <c r="B17" s="30">
        <f>B14*B16</f>
        <v>50000</v>
      </c>
      <c r="C17" s="30">
        <f t="shared" ref="C17:O17" si="12">C41</f>
        <v>0</v>
      </c>
      <c r="D17" s="30">
        <f t="shared" si="12"/>
        <v>0</v>
      </c>
      <c r="E17" s="19">
        <f t="shared" si="12"/>
        <v>5500</v>
      </c>
      <c r="F17" s="19">
        <f t="shared" si="12"/>
        <v>12000</v>
      </c>
      <c r="G17" s="19">
        <f t="shared" si="12"/>
        <v>14500</v>
      </c>
      <c r="H17" s="19">
        <f t="shared" si="12"/>
        <v>18000</v>
      </c>
      <c r="I17" s="19">
        <f t="shared" si="12"/>
        <v>26500</v>
      </c>
      <c r="J17" s="19">
        <f t="shared" si="12"/>
        <v>30500</v>
      </c>
      <c r="K17" s="19">
        <f t="shared" si="12"/>
        <v>30500</v>
      </c>
      <c r="L17" s="19">
        <f t="shared" si="12"/>
        <v>35500</v>
      </c>
      <c r="M17" s="19">
        <f t="shared" si="12"/>
        <v>38000</v>
      </c>
      <c r="N17" s="19">
        <f t="shared" si="12"/>
        <v>40500</v>
      </c>
      <c r="O17" s="19">
        <f t="shared" si="12"/>
        <v>45500</v>
      </c>
      <c r="P17" s="19">
        <f>SUM(B17:M17)</f>
        <v>261000</v>
      </c>
    </row>
    <row r="18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>
      <c r="A19" s="8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>
      <c r="A20" s="5" t="s">
        <v>31</v>
      </c>
      <c r="B20" s="31">
        <f t="shared" ref="B20:C20" si="13">100%-(SUM(B22:B28))</f>
        <v>1</v>
      </c>
      <c r="C20" s="31" t="str">
        <f t="shared" si="13"/>
        <v>#DIV/0!</v>
      </c>
      <c r="D20" s="31" t="str">
        <f>100%-(SUM(D21:D28))</f>
        <v>#DIV/0!</v>
      </c>
      <c r="E20" s="13">
        <f t="shared" ref="E20:E28" si="14">E32/$E$17</f>
        <v>0.9090909091</v>
      </c>
      <c r="F20" s="13">
        <f t="shared" ref="F20:F28" si="15">F32/$F$17</f>
        <v>0.625</v>
      </c>
      <c r="G20" s="13">
        <f t="shared" ref="G20:G28" si="16">G32/$G$17</f>
        <v>0.6896551724</v>
      </c>
      <c r="H20" s="13">
        <f t="shared" ref="H20:H28" si="17">H32/$H$17</f>
        <v>0.8333333333</v>
      </c>
      <c r="I20" s="13">
        <f t="shared" ref="I20:I28" si="18">I32/$I$17</f>
        <v>0.6603773585</v>
      </c>
      <c r="J20" s="13">
        <f t="shared" ref="J20:J28" si="19">J32/$J$17</f>
        <v>0.6557377049</v>
      </c>
      <c r="K20" s="13">
        <f t="shared" ref="K20:K28" si="20">K32/$K$17</f>
        <v>0.6557377049</v>
      </c>
      <c r="L20" s="13">
        <f t="shared" ref="L20:L28" si="21">L32/$L$17</f>
        <v>0.6338028169</v>
      </c>
      <c r="M20" s="13">
        <f t="shared" ref="M20:M28" si="22">M32/$M$17</f>
        <v>0.6578947368</v>
      </c>
      <c r="N20" s="13">
        <f t="shared" ref="N20:N28" si="23">N32/$N$17</f>
        <v>0.6172839506</v>
      </c>
      <c r="O20" s="13">
        <f t="shared" ref="O20:O28" si="24">O32/$O$17</f>
        <v>0.6593406593</v>
      </c>
      <c r="P20" s="13">
        <f t="shared" ref="P20:P28" si="25">P32/$P$17</f>
        <v>0.7567049808</v>
      </c>
    </row>
    <row r="21">
      <c r="A21" s="5" t="s">
        <v>32</v>
      </c>
      <c r="B21" s="13">
        <v>0.0</v>
      </c>
      <c r="C21" s="13">
        <v>0.0</v>
      </c>
      <c r="D21" s="13">
        <v>0.0</v>
      </c>
      <c r="E21" s="13">
        <f t="shared" si="14"/>
        <v>0</v>
      </c>
      <c r="F21" s="13">
        <f t="shared" si="15"/>
        <v>0</v>
      </c>
      <c r="G21" s="13">
        <f t="shared" si="16"/>
        <v>0</v>
      </c>
      <c r="H21" s="13">
        <f t="shared" si="17"/>
        <v>0</v>
      </c>
      <c r="I21" s="13">
        <f t="shared" si="18"/>
        <v>0.1886792453</v>
      </c>
      <c r="J21" s="13">
        <f t="shared" si="19"/>
        <v>0.1639344262</v>
      </c>
      <c r="K21" s="13">
        <f t="shared" si="20"/>
        <v>0.1639344262</v>
      </c>
      <c r="L21" s="13">
        <f t="shared" si="21"/>
        <v>0.1408450704</v>
      </c>
      <c r="M21" s="13">
        <f t="shared" si="22"/>
        <v>0.1315789474</v>
      </c>
      <c r="N21" s="13">
        <f t="shared" si="23"/>
        <v>0.1234567901</v>
      </c>
      <c r="O21" s="13">
        <f t="shared" si="24"/>
        <v>0.1098901099</v>
      </c>
      <c r="P21" s="13">
        <f t="shared" si="25"/>
        <v>0.1340996169</v>
      </c>
    </row>
    <row r="22">
      <c r="A22" s="5" t="s">
        <v>33</v>
      </c>
      <c r="B22" s="13">
        <v>0.0</v>
      </c>
      <c r="C22" s="13" t="str">
        <f t="shared" ref="C22:D22" si="26">C34/C17</f>
        <v>#DIV/0!</v>
      </c>
      <c r="D22" s="13" t="str">
        <f t="shared" si="26"/>
        <v>#DIV/0!</v>
      </c>
      <c r="E22" s="13">
        <f t="shared" si="14"/>
        <v>0</v>
      </c>
      <c r="F22" s="13">
        <f t="shared" si="15"/>
        <v>0.1666666667</v>
      </c>
      <c r="G22" s="13">
        <f t="shared" si="16"/>
        <v>0.1379310345</v>
      </c>
      <c r="H22" s="13">
        <f t="shared" si="17"/>
        <v>0.1111111111</v>
      </c>
      <c r="I22" s="13">
        <f t="shared" si="18"/>
        <v>0.1132075472</v>
      </c>
      <c r="J22" s="13">
        <f t="shared" si="19"/>
        <v>0.1639344262</v>
      </c>
      <c r="K22" s="13">
        <f t="shared" si="20"/>
        <v>0.1639344262</v>
      </c>
      <c r="L22" s="13">
        <f t="shared" si="21"/>
        <v>0.2112676056</v>
      </c>
      <c r="M22" s="13">
        <f t="shared" si="22"/>
        <v>0.1973684211</v>
      </c>
      <c r="N22" s="13">
        <f t="shared" si="23"/>
        <v>0.2469135802</v>
      </c>
      <c r="O22" s="13">
        <f t="shared" si="24"/>
        <v>0.2197802198</v>
      </c>
      <c r="P22" s="13">
        <f t="shared" si="25"/>
        <v>0.2068965517</v>
      </c>
    </row>
    <row r="23">
      <c r="A23" s="5" t="s">
        <v>34</v>
      </c>
      <c r="B23" s="31">
        <v>0.0</v>
      </c>
      <c r="C23" s="31">
        <v>0.0</v>
      </c>
      <c r="D23" s="13">
        <v>0.0</v>
      </c>
      <c r="E23" s="13">
        <f t="shared" si="14"/>
        <v>0</v>
      </c>
      <c r="F23" s="13">
        <f t="shared" si="15"/>
        <v>0</v>
      </c>
      <c r="G23" s="13">
        <f t="shared" si="16"/>
        <v>0</v>
      </c>
      <c r="H23" s="13">
        <f t="shared" si="17"/>
        <v>0</v>
      </c>
      <c r="I23" s="13">
        <f t="shared" si="18"/>
        <v>0</v>
      </c>
      <c r="J23" s="13">
        <f t="shared" si="19"/>
        <v>0</v>
      </c>
      <c r="K23" s="13">
        <f t="shared" si="20"/>
        <v>0</v>
      </c>
      <c r="L23" s="13">
        <f t="shared" si="21"/>
        <v>0</v>
      </c>
      <c r="M23" s="13">
        <f t="shared" si="22"/>
        <v>0</v>
      </c>
      <c r="N23" s="13">
        <f t="shared" si="23"/>
        <v>0</v>
      </c>
      <c r="O23" s="13">
        <f t="shared" si="24"/>
        <v>0</v>
      </c>
      <c r="P23" s="13">
        <f t="shared" si="25"/>
        <v>0</v>
      </c>
    </row>
    <row r="24">
      <c r="A24" s="18" t="s">
        <v>35</v>
      </c>
      <c r="B24" s="31">
        <v>0.0</v>
      </c>
      <c r="C24" s="31">
        <v>0.0</v>
      </c>
      <c r="D24" s="31">
        <v>0.0</v>
      </c>
      <c r="E24" s="13">
        <f t="shared" si="14"/>
        <v>0</v>
      </c>
      <c r="F24" s="13">
        <f t="shared" si="15"/>
        <v>0</v>
      </c>
      <c r="G24" s="13">
        <f t="shared" si="16"/>
        <v>0</v>
      </c>
      <c r="H24" s="13">
        <f t="shared" si="17"/>
        <v>0</v>
      </c>
      <c r="I24" s="13">
        <f t="shared" si="18"/>
        <v>0</v>
      </c>
      <c r="J24" s="13">
        <f t="shared" si="19"/>
        <v>0</v>
      </c>
      <c r="K24" s="13">
        <f t="shared" si="20"/>
        <v>0</v>
      </c>
      <c r="L24" s="13">
        <f t="shared" si="21"/>
        <v>0</v>
      </c>
      <c r="M24" s="13">
        <f t="shared" si="22"/>
        <v>0</v>
      </c>
      <c r="N24" s="13">
        <f t="shared" si="23"/>
        <v>0</v>
      </c>
      <c r="O24" s="13">
        <f t="shared" si="24"/>
        <v>0</v>
      </c>
      <c r="P24" s="13">
        <f t="shared" si="25"/>
        <v>0</v>
      </c>
    </row>
    <row r="25">
      <c r="A25" s="5" t="s">
        <v>36</v>
      </c>
      <c r="B25" s="31">
        <v>0.0</v>
      </c>
      <c r="C25" s="31">
        <v>0.0</v>
      </c>
      <c r="D25" s="31">
        <v>0.0</v>
      </c>
      <c r="E25" s="13">
        <f t="shared" si="14"/>
        <v>0</v>
      </c>
      <c r="F25" s="13">
        <f t="shared" si="15"/>
        <v>0</v>
      </c>
      <c r="G25" s="13">
        <f t="shared" si="16"/>
        <v>0</v>
      </c>
      <c r="H25" s="13">
        <f t="shared" si="17"/>
        <v>0</v>
      </c>
      <c r="I25" s="13">
        <f t="shared" si="18"/>
        <v>0</v>
      </c>
      <c r="J25" s="13">
        <f t="shared" si="19"/>
        <v>0</v>
      </c>
      <c r="K25" s="13">
        <f t="shared" si="20"/>
        <v>0</v>
      </c>
      <c r="L25" s="13">
        <f t="shared" si="21"/>
        <v>0</v>
      </c>
      <c r="M25" s="13">
        <f t="shared" si="22"/>
        <v>0</v>
      </c>
      <c r="N25" s="13">
        <f t="shared" si="23"/>
        <v>0</v>
      </c>
      <c r="O25" s="13">
        <f t="shared" si="24"/>
        <v>0</v>
      </c>
      <c r="P25" s="13">
        <f t="shared" si="25"/>
        <v>0</v>
      </c>
    </row>
    <row r="26">
      <c r="A26" s="18" t="s">
        <v>37</v>
      </c>
      <c r="B26" s="31"/>
      <c r="C26" s="31"/>
      <c r="D26" s="31"/>
      <c r="E26" s="13">
        <f t="shared" si="14"/>
        <v>0</v>
      </c>
      <c r="F26" s="13">
        <f t="shared" si="15"/>
        <v>0</v>
      </c>
      <c r="G26" s="13">
        <f t="shared" si="16"/>
        <v>0</v>
      </c>
      <c r="H26" s="13">
        <f t="shared" si="17"/>
        <v>0</v>
      </c>
      <c r="I26" s="13">
        <f t="shared" si="18"/>
        <v>0</v>
      </c>
      <c r="J26" s="13">
        <f t="shared" si="19"/>
        <v>0</v>
      </c>
      <c r="K26" s="13">
        <f t="shared" si="20"/>
        <v>0</v>
      </c>
      <c r="L26" s="13">
        <f t="shared" si="21"/>
        <v>0</v>
      </c>
      <c r="M26" s="13">
        <f t="shared" si="22"/>
        <v>0</v>
      </c>
      <c r="N26" s="13">
        <f t="shared" si="23"/>
        <v>0</v>
      </c>
      <c r="O26" s="13">
        <f t="shared" si="24"/>
        <v>0</v>
      </c>
      <c r="P26" s="13">
        <f t="shared" si="25"/>
        <v>0</v>
      </c>
    </row>
    <row r="27">
      <c r="A27" s="18" t="s">
        <v>38</v>
      </c>
      <c r="B27" s="31"/>
      <c r="C27" s="31"/>
      <c r="D27" s="31"/>
      <c r="E27" s="13">
        <f t="shared" si="14"/>
        <v>0.09090909091</v>
      </c>
      <c r="F27" s="13">
        <f t="shared" si="15"/>
        <v>0.2083333333</v>
      </c>
      <c r="G27" s="13">
        <f t="shared" si="16"/>
        <v>0.1724137931</v>
      </c>
      <c r="H27" s="13">
        <f t="shared" si="17"/>
        <v>0.05555555556</v>
      </c>
      <c r="I27" s="13">
        <f t="shared" si="18"/>
        <v>0.03773584906</v>
      </c>
      <c r="J27" s="13">
        <f t="shared" si="19"/>
        <v>0.01639344262</v>
      </c>
      <c r="K27" s="13">
        <f t="shared" si="20"/>
        <v>0.01639344262</v>
      </c>
      <c r="L27" s="13">
        <f t="shared" si="21"/>
        <v>0.01408450704</v>
      </c>
      <c r="M27" s="13">
        <f t="shared" si="22"/>
        <v>0.01315789474</v>
      </c>
      <c r="N27" s="13">
        <f t="shared" si="23"/>
        <v>0.01234567901</v>
      </c>
      <c r="O27" s="13">
        <f t="shared" si="24"/>
        <v>0.01098901099</v>
      </c>
      <c r="P27" s="13">
        <f t="shared" si="25"/>
        <v>0.04022988506</v>
      </c>
    </row>
    <row r="28">
      <c r="A28" s="5" t="s">
        <v>39</v>
      </c>
      <c r="B28" s="31">
        <v>0.0</v>
      </c>
      <c r="C28" s="31">
        <v>0.0</v>
      </c>
      <c r="D28" s="31">
        <v>0.0</v>
      </c>
      <c r="E28" s="13">
        <f t="shared" si="14"/>
        <v>0</v>
      </c>
      <c r="F28" s="13">
        <f t="shared" si="15"/>
        <v>0</v>
      </c>
      <c r="G28" s="13">
        <f t="shared" si="16"/>
        <v>0</v>
      </c>
      <c r="H28" s="13">
        <f t="shared" si="17"/>
        <v>0</v>
      </c>
      <c r="I28" s="13">
        <f t="shared" si="18"/>
        <v>0</v>
      </c>
      <c r="J28" s="13">
        <f t="shared" si="19"/>
        <v>0</v>
      </c>
      <c r="K28" s="13">
        <f t="shared" si="20"/>
        <v>0</v>
      </c>
      <c r="L28" s="13">
        <f t="shared" si="21"/>
        <v>0</v>
      </c>
      <c r="M28" s="13">
        <f t="shared" si="22"/>
        <v>0</v>
      </c>
      <c r="N28" s="13">
        <f t="shared" si="23"/>
        <v>0</v>
      </c>
      <c r="O28" s="13">
        <f t="shared" si="24"/>
        <v>0</v>
      </c>
      <c r="P28" s="13">
        <f t="shared" si="25"/>
        <v>0</v>
      </c>
    </row>
    <row r="29">
      <c r="A29" s="29" t="s">
        <v>15</v>
      </c>
      <c r="B29" s="32">
        <f t="shared" ref="B29:O29" si="27">SUM(B20:B28)</f>
        <v>1</v>
      </c>
      <c r="C29" s="32" t="str">
        <f t="shared" si="27"/>
        <v>#DIV/0!</v>
      </c>
      <c r="D29" s="32" t="str">
        <f t="shared" si="27"/>
        <v>#DIV/0!</v>
      </c>
      <c r="E29" s="33">
        <f t="shared" si="27"/>
        <v>1</v>
      </c>
      <c r="F29" s="33">
        <f t="shared" si="27"/>
        <v>1</v>
      </c>
      <c r="G29" s="33">
        <f t="shared" si="27"/>
        <v>1</v>
      </c>
      <c r="H29" s="33">
        <f t="shared" si="27"/>
        <v>1</v>
      </c>
      <c r="I29" s="33">
        <f t="shared" si="27"/>
        <v>1</v>
      </c>
      <c r="J29" s="33">
        <f t="shared" si="27"/>
        <v>1</v>
      </c>
      <c r="K29" s="33">
        <f t="shared" si="27"/>
        <v>1</v>
      </c>
      <c r="L29" s="33">
        <f t="shared" si="27"/>
        <v>1</v>
      </c>
      <c r="M29" s="33">
        <f t="shared" si="27"/>
        <v>1</v>
      </c>
      <c r="N29" s="33">
        <f t="shared" si="27"/>
        <v>1</v>
      </c>
      <c r="O29" s="33">
        <f t="shared" si="27"/>
        <v>1</v>
      </c>
      <c r="P29" s="33"/>
    </row>
    <row r="30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>
      <c r="A31" s="8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>
      <c r="A32" s="5" t="s">
        <v>31</v>
      </c>
      <c r="B32" s="12">
        <f>B17*B20</f>
        <v>50000</v>
      </c>
      <c r="C32" s="24"/>
      <c r="D32" s="24"/>
      <c r="E32" s="9">
        <v>5000.0</v>
      </c>
      <c r="F32" s="9">
        <v>7500.0</v>
      </c>
      <c r="G32" s="9">
        <v>10000.0</v>
      </c>
      <c r="H32" s="9">
        <v>15000.0</v>
      </c>
      <c r="I32" s="9">
        <v>17500.0</v>
      </c>
      <c r="J32" s="9">
        <v>20000.0</v>
      </c>
      <c r="K32" s="9">
        <v>20000.0</v>
      </c>
      <c r="L32" s="9">
        <v>22500.0</v>
      </c>
      <c r="M32" s="9">
        <v>25000.0</v>
      </c>
      <c r="N32" s="9">
        <v>25000.0</v>
      </c>
      <c r="O32" s="9">
        <v>30000.0</v>
      </c>
      <c r="P32" s="9">
        <f t="shared" ref="P32:P40" si="28">SUM(E32:O32)</f>
        <v>197500</v>
      </c>
    </row>
    <row r="33">
      <c r="A33" s="5" t="s">
        <v>32</v>
      </c>
      <c r="B33" s="12">
        <f>B21*B17</f>
        <v>0</v>
      </c>
      <c r="C33" s="24"/>
      <c r="D33" s="24"/>
      <c r="E33" s="9"/>
      <c r="F33" s="9"/>
      <c r="G33" s="9"/>
      <c r="H33" s="9"/>
      <c r="I33" s="9">
        <v>5000.0</v>
      </c>
      <c r="J33" s="9">
        <v>5000.0</v>
      </c>
      <c r="K33" s="9">
        <v>5000.0</v>
      </c>
      <c r="L33" s="9">
        <v>5000.0</v>
      </c>
      <c r="M33" s="9">
        <v>5000.0</v>
      </c>
      <c r="N33" s="9">
        <v>5000.0</v>
      </c>
      <c r="O33" s="9">
        <v>5000.0</v>
      </c>
      <c r="P33" s="9">
        <f t="shared" si="28"/>
        <v>35000</v>
      </c>
    </row>
    <row r="34">
      <c r="A34" s="5" t="s">
        <v>33</v>
      </c>
      <c r="B34" s="12">
        <f>B17*B22</f>
        <v>0</v>
      </c>
      <c r="C34" s="24"/>
      <c r="D34" s="24"/>
      <c r="E34" s="9"/>
      <c r="F34" s="9">
        <v>2000.0</v>
      </c>
      <c r="G34" s="9">
        <v>2000.0</v>
      </c>
      <c r="H34" s="9">
        <v>2000.0</v>
      </c>
      <c r="I34" s="9">
        <v>3000.0</v>
      </c>
      <c r="J34" s="9">
        <v>5000.0</v>
      </c>
      <c r="K34" s="9">
        <v>5000.0</v>
      </c>
      <c r="L34" s="9">
        <v>7500.0</v>
      </c>
      <c r="M34" s="9">
        <v>7500.0</v>
      </c>
      <c r="N34" s="9">
        <v>10000.0</v>
      </c>
      <c r="O34" s="9">
        <v>10000.0</v>
      </c>
      <c r="P34" s="9">
        <f t="shared" si="28"/>
        <v>54000</v>
      </c>
    </row>
    <row r="35">
      <c r="A35" s="5" t="s">
        <v>34</v>
      </c>
      <c r="B35" s="12">
        <f>B23*B17</f>
        <v>0</v>
      </c>
      <c r="C35" s="24"/>
      <c r="D35" s="2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28"/>
        <v>0</v>
      </c>
    </row>
    <row r="36">
      <c r="A36" s="18" t="s">
        <v>41</v>
      </c>
      <c r="B36" s="12">
        <f>B24*B17</f>
        <v>0</v>
      </c>
      <c r="C36" s="24"/>
      <c r="D36" s="2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28"/>
        <v>0</v>
      </c>
    </row>
    <row r="37">
      <c r="A37" s="5" t="s">
        <v>36</v>
      </c>
      <c r="B37" s="12">
        <f>B25*B17</f>
        <v>0</v>
      </c>
      <c r="C37" s="24"/>
      <c r="D37" s="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28"/>
        <v>0</v>
      </c>
    </row>
    <row r="38">
      <c r="A38" s="18" t="s">
        <v>37</v>
      </c>
      <c r="B38" s="12"/>
      <c r="C38" s="24"/>
      <c r="D38" s="2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 t="shared" si="28"/>
        <v>0</v>
      </c>
    </row>
    <row r="39">
      <c r="A39" s="18" t="s">
        <v>42</v>
      </c>
      <c r="B39" s="12"/>
      <c r="C39" s="24"/>
      <c r="D39" s="24"/>
      <c r="E39" s="9">
        <v>500.0</v>
      </c>
      <c r="F39" s="9">
        <v>2500.0</v>
      </c>
      <c r="G39" s="9">
        <v>2500.0</v>
      </c>
      <c r="H39" s="9">
        <v>1000.0</v>
      </c>
      <c r="I39" s="9">
        <v>1000.0</v>
      </c>
      <c r="J39" s="9">
        <v>500.0</v>
      </c>
      <c r="K39" s="9">
        <v>500.0</v>
      </c>
      <c r="L39" s="9">
        <v>500.0</v>
      </c>
      <c r="M39" s="9">
        <v>500.0</v>
      </c>
      <c r="N39" s="9">
        <v>500.0</v>
      </c>
      <c r="O39" s="9">
        <v>500.0</v>
      </c>
      <c r="P39" s="9">
        <f t="shared" si="28"/>
        <v>10500</v>
      </c>
    </row>
    <row r="40">
      <c r="A40" s="5" t="s">
        <v>39</v>
      </c>
      <c r="B40" s="12">
        <f>B28*B17</f>
        <v>0</v>
      </c>
      <c r="C40" s="24"/>
      <c r="D40" s="2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si="28"/>
        <v>0</v>
      </c>
    </row>
    <row r="41">
      <c r="A41" s="29" t="s">
        <v>15</v>
      </c>
      <c r="B41" s="30">
        <f t="shared" ref="B41:P41" si="29">SUM(B32:B40)</f>
        <v>50000</v>
      </c>
      <c r="C41" s="30">
        <f t="shared" si="29"/>
        <v>0</v>
      </c>
      <c r="D41" s="30">
        <f t="shared" si="29"/>
        <v>0</v>
      </c>
      <c r="E41" s="19">
        <f t="shared" si="29"/>
        <v>5500</v>
      </c>
      <c r="F41" s="19">
        <f t="shared" si="29"/>
        <v>12000</v>
      </c>
      <c r="G41" s="19">
        <f t="shared" si="29"/>
        <v>14500</v>
      </c>
      <c r="H41" s="19">
        <f t="shared" si="29"/>
        <v>18000</v>
      </c>
      <c r="I41" s="19">
        <f t="shared" si="29"/>
        <v>26500</v>
      </c>
      <c r="J41" s="19">
        <f t="shared" si="29"/>
        <v>30500</v>
      </c>
      <c r="K41" s="19">
        <f t="shared" si="29"/>
        <v>30500</v>
      </c>
      <c r="L41" s="19">
        <f t="shared" si="29"/>
        <v>35500</v>
      </c>
      <c r="M41" s="19">
        <f t="shared" si="29"/>
        <v>38000</v>
      </c>
      <c r="N41" s="19">
        <f t="shared" si="29"/>
        <v>40500</v>
      </c>
      <c r="O41" s="19">
        <f t="shared" si="29"/>
        <v>45500</v>
      </c>
      <c r="P41" s="19">
        <f t="shared" si="29"/>
        <v>297000</v>
      </c>
    </row>
    <row r="42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>
      <c r="A43" s="8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>
      <c r="A44" s="34" t="s">
        <v>44</v>
      </c>
      <c r="B44" s="9">
        <v>7500.0</v>
      </c>
      <c r="C44" s="9"/>
      <c r="D44" s="9"/>
      <c r="E44" s="9">
        <v>4500.0</v>
      </c>
      <c r="F44" s="9">
        <v>4500.0</v>
      </c>
      <c r="G44" s="9">
        <v>4500.0</v>
      </c>
      <c r="H44" s="9">
        <v>4500.0</v>
      </c>
      <c r="I44" s="9">
        <v>4500.0</v>
      </c>
      <c r="J44" s="9">
        <v>4500.0</v>
      </c>
      <c r="K44" s="9">
        <v>4500.0</v>
      </c>
      <c r="L44" s="9">
        <v>4500.0</v>
      </c>
      <c r="M44" s="9">
        <v>4500.0</v>
      </c>
      <c r="N44" s="9">
        <v>4500.0</v>
      </c>
      <c r="O44" s="9">
        <v>4500.0</v>
      </c>
      <c r="P44" s="9">
        <f t="shared" ref="P44:P50" si="30">SUM(E44:O44)</f>
        <v>49500</v>
      </c>
    </row>
    <row r="45">
      <c r="A45" s="25" t="s">
        <v>45</v>
      </c>
      <c r="B45" s="35">
        <v>0.0</v>
      </c>
      <c r="C45" s="35">
        <v>0.0</v>
      </c>
      <c r="D45" s="35">
        <v>0.0</v>
      </c>
      <c r="E45" s="9">
        <v>0.0</v>
      </c>
      <c r="F45" s="9">
        <v>0.0</v>
      </c>
      <c r="G45" s="9">
        <v>0.0</v>
      </c>
      <c r="H45" s="9">
        <v>0.0</v>
      </c>
      <c r="I45" s="9">
        <v>0.0</v>
      </c>
      <c r="J45" s="9">
        <v>0.0</v>
      </c>
      <c r="K45" s="9">
        <v>0.0</v>
      </c>
      <c r="L45" s="9">
        <v>0.0</v>
      </c>
      <c r="M45" s="9">
        <v>0.0</v>
      </c>
      <c r="N45" s="9">
        <v>0.0</v>
      </c>
      <c r="O45" s="9">
        <v>0.0</v>
      </c>
      <c r="P45" s="12">
        <f t="shared" si="30"/>
        <v>0</v>
      </c>
    </row>
    <row r="46">
      <c r="A46" s="25" t="s">
        <v>46</v>
      </c>
      <c r="B46" s="9">
        <v>0.0</v>
      </c>
      <c r="C46" s="9">
        <v>0.0</v>
      </c>
      <c r="D46" s="9">
        <v>0.0</v>
      </c>
      <c r="E46" s="9">
        <v>5000.0</v>
      </c>
      <c r="F46" s="9">
        <v>5000.0</v>
      </c>
      <c r="G46" s="9">
        <v>5000.0</v>
      </c>
      <c r="H46" s="9">
        <v>5000.0</v>
      </c>
      <c r="I46" s="9">
        <v>5000.0</v>
      </c>
      <c r="J46" s="9">
        <v>5000.0</v>
      </c>
      <c r="K46" s="9">
        <v>5000.0</v>
      </c>
      <c r="L46" s="9">
        <v>5000.0</v>
      </c>
      <c r="M46" s="9">
        <v>5000.0</v>
      </c>
      <c r="N46" s="9">
        <v>5000.0</v>
      </c>
      <c r="O46" s="9">
        <v>5000.0</v>
      </c>
      <c r="P46" s="12">
        <f t="shared" si="30"/>
        <v>55000</v>
      </c>
    </row>
    <row r="47">
      <c r="A47" s="34" t="s">
        <v>47</v>
      </c>
      <c r="B47" s="9"/>
      <c r="C47" s="9"/>
      <c r="D47" s="9"/>
      <c r="E47" s="9">
        <v>6000.0</v>
      </c>
      <c r="F47" s="9">
        <v>6000.0</v>
      </c>
      <c r="G47" s="9">
        <v>6000.0</v>
      </c>
      <c r="H47" s="9">
        <v>6000.0</v>
      </c>
      <c r="I47" s="9">
        <v>6000.0</v>
      </c>
      <c r="J47" s="9">
        <v>6000.0</v>
      </c>
      <c r="K47" s="9">
        <v>6000.0</v>
      </c>
      <c r="L47" s="9">
        <v>6000.0</v>
      </c>
      <c r="M47" s="9">
        <v>6000.0</v>
      </c>
      <c r="N47" s="9">
        <v>6000.0</v>
      </c>
      <c r="O47" s="9">
        <v>6000.0</v>
      </c>
      <c r="P47" s="12">
        <f t="shared" si="30"/>
        <v>66000</v>
      </c>
    </row>
    <row r="48">
      <c r="A48" s="25" t="s">
        <v>48</v>
      </c>
      <c r="B48" s="9">
        <v>0.0</v>
      </c>
      <c r="C48" s="9">
        <v>0.0</v>
      </c>
      <c r="D48" s="9">
        <v>0.0</v>
      </c>
      <c r="E48" s="9">
        <v>0.0</v>
      </c>
      <c r="F48" s="9">
        <v>0.0</v>
      </c>
      <c r="G48" s="9">
        <v>0.0</v>
      </c>
      <c r="H48" s="9">
        <v>0.0</v>
      </c>
      <c r="I48" s="9">
        <v>0.0</v>
      </c>
      <c r="J48" s="9">
        <v>0.0</v>
      </c>
      <c r="K48" s="9">
        <v>0.0</v>
      </c>
      <c r="L48" s="9">
        <v>0.0</v>
      </c>
      <c r="M48" s="9">
        <v>0.0</v>
      </c>
      <c r="N48" s="9">
        <v>0.0</v>
      </c>
      <c r="O48" s="9">
        <v>0.0</v>
      </c>
      <c r="P48" s="12">
        <f t="shared" si="30"/>
        <v>0</v>
      </c>
    </row>
    <row r="49">
      <c r="A49" s="34" t="s">
        <v>49</v>
      </c>
      <c r="B49" s="9">
        <v>0.0</v>
      </c>
      <c r="C49" s="9">
        <v>0.0</v>
      </c>
      <c r="D49" s="9">
        <v>0.0</v>
      </c>
      <c r="E49" s="9">
        <v>3000.0</v>
      </c>
      <c r="F49" s="9">
        <v>3000.0</v>
      </c>
      <c r="G49" s="9">
        <v>3000.0</v>
      </c>
      <c r="H49" s="9">
        <v>3000.0</v>
      </c>
      <c r="I49" s="9">
        <v>3000.0</v>
      </c>
      <c r="J49" s="9">
        <v>3000.0</v>
      </c>
      <c r="K49" s="9">
        <v>3000.0</v>
      </c>
      <c r="L49" s="9">
        <v>3000.0</v>
      </c>
      <c r="M49" s="9">
        <v>3000.0</v>
      </c>
      <c r="N49" s="9">
        <v>3000.0</v>
      </c>
      <c r="O49" s="9">
        <v>3000.0</v>
      </c>
      <c r="P49" s="12">
        <f t="shared" si="30"/>
        <v>33000</v>
      </c>
    </row>
    <row r="50">
      <c r="A50" s="25" t="s">
        <v>50</v>
      </c>
      <c r="B50" s="35">
        <v>0.0</v>
      </c>
      <c r="C50" s="35">
        <v>0.0</v>
      </c>
      <c r="D50" s="35">
        <v>0.0</v>
      </c>
      <c r="E50" s="9">
        <v>0.0</v>
      </c>
      <c r="F50" s="9">
        <v>0.0</v>
      </c>
      <c r="G50" s="9">
        <v>0.0</v>
      </c>
      <c r="H50" s="9">
        <v>0.0</v>
      </c>
      <c r="I50" s="9">
        <v>0.0</v>
      </c>
      <c r="J50" s="9">
        <v>0.0</v>
      </c>
      <c r="K50" s="9">
        <v>0.0</v>
      </c>
      <c r="L50" s="9">
        <v>0.0</v>
      </c>
      <c r="M50" s="9">
        <v>0.0</v>
      </c>
      <c r="N50" s="9">
        <v>0.0</v>
      </c>
      <c r="O50" s="9">
        <v>0.0</v>
      </c>
      <c r="P50" s="12">
        <f t="shared" si="30"/>
        <v>0</v>
      </c>
    </row>
    <row r="51">
      <c r="A51" s="25"/>
      <c r="B51" s="35"/>
      <c r="C51" s="35"/>
      <c r="D51" s="3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</row>
    <row r="52">
      <c r="A52" s="36" t="s">
        <v>15</v>
      </c>
      <c r="B52" s="37">
        <f t="shared" ref="B52:P52" si="31">SUM(B44:B50)</f>
        <v>7500</v>
      </c>
      <c r="C52" s="37">
        <f t="shared" si="31"/>
        <v>0</v>
      </c>
      <c r="D52" s="37">
        <f t="shared" si="31"/>
        <v>0</v>
      </c>
      <c r="E52" s="19">
        <f t="shared" si="31"/>
        <v>18500</v>
      </c>
      <c r="F52" s="19">
        <f t="shared" si="31"/>
        <v>18500</v>
      </c>
      <c r="G52" s="19">
        <f t="shared" si="31"/>
        <v>18500</v>
      </c>
      <c r="H52" s="19">
        <f t="shared" si="31"/>
        <v>18500</v>
      </c>
      <c r="I52" s="19">
        <f t="shared" si="31"/>
        <v>18500</v>
      </c>
      <c r="J52" s="19">
        <f t="shared" si="31"/>
        <v>18500</v>
      </c>
      <c r="K52" s="19">
        <f t="shared" si="31"/>
        <v>18500</v>
      </c>
      <c r="L52" s="19">
        <f t="shared" si="31"/>
        <v>18500</v>
      </c>
      <c r="M52" s="19">
        <f t="shared" si="31"/>
        <v>18500</v>
      </c>
      <c r="N52" s="19">
        <f t="shared" si="31"/>
        <v>18500</v>
      </c>
      <c r="O52" s="19">
        <f t="shared" si="31"/>
        <v>18500</v>
      </c>
      <c r="P52" s="19">
        <f t="shared" si="31"/>
        <v>203500</v>
      </c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36" t="s">
        <v>51</v>
      </c>
      <c r="B54" s="37">
        <f t="shared" ref="B54:P54" si="32">B41+B52</f>
        <v>57500</v>
      </c>
      <c r="C54" s="37">
        <f t="shared" si="32"/>
        <v>0</v>
      </c>
      <c r="D54" s="37">
        <f t="shared" si="32"/>
        <v>0</v>
      </c>
      <c r="E54" s="19">
        <f t="shared" si="32"/>
        <v>24000</v>
      </c>
      <c r="F54" s="19">
        <f t="shared" si="32"/>
        <v>30500</v>
      </c>
      <c r="G54" s="19">
        <f t="shared" si="32"/>
        <v>33000</v>
      </c>
      <c r="H54" s="19">
        <f t="shared" si="32"/>
        <v>36500</v>
      </c>
      <c r="I54" s="19">
        <f t="shared" si="32"/>
        <v>45000</v>
      </c>
      <c r="J54" s="19">
        <f t="shared" si="32"/>
        <v>49000</v>
      </c>
      <c r="K54" s="19">
        <f t="shared" si="32"/>
        <v>49000</v>
      </c>
      <c r="L54" s="19">
        <f t="shared" si="32"/>
        <v>54000</v>
      </c>
      <c r="M54" s="19">
        <f t="shared" si="32"/>
        <v>56500</v>
      </c>
      <c r="N54" s="19">
        <f t="shared" si="32"/>
        <v>59000</v>
      </c>
      <c r="O54" s="19">
        <f t="shared" si="32"/>
        <v>64000</v>
      </c>
      <c r="P54" s="19">
        <f t="shared" si="32"/>
        <v>500500</v>
      </c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>
      <c r="A56" s="15" t="s">
        <v>52</v>
      </c>
      <c r="B56" s="19">
        <f t="shared" ref="B56:O56" si="33">B9-B54</f>
        <v>-25000</v>
      </c>
      <c r="C56" s="19">
        <f t="shared" si="33"/>
        <v>0</v>
      </c>
      <c r="D56" s="19">
        <f t="shared" si="33"/>
        <v>0</v>
      </c>
      <c r="E56" s="19">
        <f t="shared" si="33"/>
        <v>-23320</v>
      </c>
      <c r="F56" s="19">
        <f t="shared" si="33"/>
        <v>-27100</v>
      </c>
      <c r="G56" s="19">
        <f t="shared" si="33"/>
        <v>-27900</v>
      </c>
      <c r="H56" s="19">
        <f t="shared" si="33"/>
        <v>-29700</v>
      </c>
      <c r="I56" s="19">
        <f t="shared" si="33"/>
        <v>-31400</v>
      </c>
      <c r="J56" s="19">
        <f t="shared" si="33"/>
        <v>-28600</v>
      </c>
      <c r="K56" s="19">
        <f t="shared" si="33"/>
        <v>-21800</v>
      </c>
      <c r="L56" s="19">
        <f t="shared" si="33"/>
        <v>-13200</v>
      </c>
      <c r="M56" s="19">
        <f t="shared" si="33"/>
        <v>4700</v>
      </c>
      <c r="N56" s="19">
        <f t="shared" si="33"/>
        <v>15800</v>
      </c>
      <c r="O56" s="19">
        <f t="shared" si="33"/>
        <v>21000</v>
      </c>
      <c r="P56" s="19">
        <f>SUM(E56:O56)</f>
        <v>-161520</v>
      </c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</sheetData>
  <mergeCells count="1">
    <mergeCell ref="B1:P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2.71"/>
    <col customWidth="1" hidden="1" min="2" max="4" width="11.57"/>
    <col customWidth="1" min="5" max="16" width="11.57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6" t="s">
        <v>15</v>
      </c>
    </row>
    <row r="3">
      <c r="A3" s="38" t="s">
        <v>16</v>
      </c>
      <c r="B3" s="24">
        <v>50000.0</v>
      </c>
      <c r="C3" s="39"/>
      <c r="D3" s="40"/>
      <c r="E3" s="40">
        <v>1000.0</v>
      </c>
      <c r="F3" s="40">
        <v>5000.0</v>
      </c>
      <c r="G3" s="40">
        <v>7500.0</v>
      </c>
      <c r="H3" s="40">
        <v>10000.0</v>
      </c>
      <c r="I3" s="40">
        <v>20000.0</v>
      </c>
      <c r="J3" s="40">
        <v>30000.0</v>
      </c>
      <c r="K3" s="40">
        <v>40000.0</v>
      </c>
      <c r="L3" s="40">
        <v>60000.0</v>
      </c>
      <c r="M3" s="40">
        <v>90000.0</v>
      </c>
      <c r="N3" s="40">
        <v>110000.0</v>
      </c>
      <c r="O3" s="40">
        <v>125000.0</v>
      </c>
      <c r="P3" s="41">
        <f>SUM(E3:O3)</f>
        <v>498500</v>
      </c>
    </row>
    <row r="4">
      <c r="A4" s="42" t="s">
        <v>17</v>
      </c>
      <c r="B4" s="43">
        <v>0.3</v>
      </c>
      <c r="C4" s="43"/>
      <c r="D4" s="43"/>
      <c r="E4" s="43">
        <v>0.0</v>
      </c>
      <c r="F4" s="43">
        <v>0.05</v>
      </c>
      <c r="G4" s="43">
        <v>0.075</v>
      </c>
      <c r="H4" s="43">
        <v>0.1</v>
      </c>
      <c r="I4" s="43">
        <v>0.15</v>
      </c>
      <c r="J4" s="43">
        <v>0.2</v>
      </c>
      <c r="K4" s="43">
        <v>0.25</v>
      </c>
      <c r="L4" s="43">
        <v>0.3</v>
      </c>
      <c r="M4" s="43">
        <v>0.3</v>
      </c>
      <c r="N4" s="43">
        <v>0.3</v>
      </c>
      <c r="O4" s="43">
        <v>0.3</v>
      </c>
      <c r="P4" s="44"/>
    </row>
    <row r="5">
      <c r="A5" s="15" t="s">
        <v>18</v>
      </c>
      <c r="B5" s="12"/>
      <c r="C5" s="12"/>
      <c r="D5" s="12"/>
      <c r="E5" s="16">
        <f t="shared" ref="E5:O5" si="1">E6/20</f>
        <v>50</v>
      </c>
      <c r="F5" s="16">
        <f t="shared" si="1"/>
        <v>250</v>
      </c>
      <c r="G5" s="16">
        <f t="shared" si="1"/>
        <v>375</v>
      </c>
      <c r="H5" s="16">
        <f t="shared" si="1"/>
        <v>500</v>
      </c>
      <c r="I5" s="16">
        <f t="shared" si="1"/>
        <v>1000</v>
      </c>
      <c r="J5" s="16">
        <f t="shared" si="1"/>
        <v>1500</v>
      </c>
      <c r="K5" s="16">
        <f t="shared" si="1"/>
        <v>2000</v>
      </c>
      <c r="L5" s="16">
        <f t="shared" si="1"/>
        <v>3000</v>
      </c>
      <c r="M5" s="16">
        <f t="shared" si="1"/>
        <v>4500</v>
      </c>
      <c r="N5" s="16">
        <f t="shared" si="1"/>
        <v>5500</v>
      </c>
      <c r="O5" s="16">
        <f t="shared" si="1"/>
        <v>6250</v>
      </c>
      <c r="P5" s="12"/>
    </row>
    <row r="6">
      <c r="A6" s="8" t="s">
        <v>19</v>
      </c>
      <c r="B6" s="12">
        <f t="shared" ref="B6:P6" si="2">B3</f>
        <v>50000</v>
      </c>
      <c r="C6" s="12" t="str">
        <f t="shared" si="2"/>
        <v/>
      </c>
      <c r="D6" s="12" t="str">
        <f t="shared" si="2"/>
        <v/>
      </c>
      <c r="E6" s="12">
        <f t="shared" si="2"/>
        <v>1000</v>
      </c>
      <c r="F6" s="12">
        <f t="shared" si="2"/>
        <v>5000</v>
      </c>
      <c r="G6" s="12">
        <f t="shared" si="2"/>
        <v>7500</v>
      </c>
      <c r="H6" s="12">
        <f t="shared" si="2"/>
        <v>10000</v>
      </c>
      <c r="I6" s="12">
        <f t="shared" si="2"/>
        <v>20000</v>
      </c>
      <c r="J6" s="12">
        <f t="shared" si="2"/>
        <v>30000</v>
      </c>
      <c r="K6" s="12">
        <f t="shared" si="2"/>
        <v>40000</v>
      </c>
      <c r="L6" s="12">
        <f t="shared" si="2"/>
        <v>60000</v>
      </c>
      <c r="M6" s="12">
        <f t="shared" si="2"/>
        <v>90000</v>
      </c>
      <c r="N6" s="12">
        <f t="shared" si="2"/>
        <v>110000</v>
      </c>
      <c r="O6" s="12">
        <f t="shared" si="2"/>
        <v>125000</v>
      </c>
      <c r="P6" s="12">
        <f t="shared" si="2"/>
        <v>498500</v>
      </c>
    </row>
    <row r="7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"/>
    </row>
    <row r="8">
      <c r="A8" s="18" t="s">
        <v>20</v>
      </c>
      <c r="B8" s="12">
        <f t="shared" ref="B8:C8" si="3">B6*0.35</f>
        <v>17500</v>
      </c>
      <c r="C8" s="12">
        <f t="shared" si="3"/>
        <v>0</v>
      </c>
      <c r="D8" s="12">
        <f>D6*0.3</f>
        <v>0</v>
      </c>
      <c r="E8" s="12">
        <f t="shared" ref="E8:O8" si="4">E6*0.32</f>
        <v>320</v>
      </c>
      <c r="F8" s="12">
        <f t="shared" si="4"/>
        <v>1600</v>
      </c>
      <c r="G8" s="12">
        <f t="shared" si="4"/>
        <v>2400</v>
      </c>
      <c r="H8" s="12">
        <f t="shared" si="4"/>
        <v>3200</v>
      </c>
      <c r="I8" s="12">
        <f t="shared" si="4"/>
        <v>6400</v>
      </c>
      <c r="J8" s="12">
        <f t="shared" si="4"/>
        <v>9600</v>
      </c>
      <c r="K8" s="12">
        <f t="shared" si="4"/>
        <v>12800</v>
      </c>
      <c r="L8" s="12">
        <f t="shared" si="4"/>
        <v>19200</v>
      </c>
      <c r="M8" s="12">
        <f t="shared" si="4"/>
        <v>28800</v>
      </c>
      <c r="N8" s="12">
        <f t="shared" si="4"/>
        <v>35200</v>
      </c>
      <c r="O8" s="12">
        <f t="shared" si="4"/>
        <v>40000</v>
      </c>
      <c r="P8" s="12">
        <f>SUM(E8:O8)</f>
        <v>159520</v>
      </c>
    </row>
    <row r="9">
      <c r="A9" s="15" t="s">
        <v>21</v>
      </c>
      <c r="B9" s="19">
        <f t="shared" ref="B9:P9" si="5">B6-B8</f>
        <v>32500</v>
      </c>
      <c r="C9" s="19">
        <f t="shared" si="5"/>
        <v>0</v>
      </c>
      <c r="D9" s="19">
        <f t="shared" si="5"/>
        <v>0</v>
      </c>
      <c r="E9" s="19">
        <f t="shared" si="5"/>
        <v>680</v>
      </c>
      <c r="F9" s="19">
        <f t="shared" si="5"/>
        <v>3400</v>
      </c>
      <c r="G9" s="19">
        <f t="shared" si="5"/>
        <v>5100</v>
      </c>
      <c r="H9" s="19">
        <f t="shared" si="5"/>
        <v>6800</v>
      </c>
      <c r="I9" s="19">
        <f t="shared" si="5"/>
        <v>13600</v>
      </c>
      <c r="J9" s="19">
        <f t="shared" si="5"/>
        <v>20400</v>
      </c>
      <c r="K9" s="19">
        <f t="shared" si="5"/>
        <v>27200</v>
      </c>
      <c r="L9" s="19">
        <f t="shared" si="5"/>
        <v>40800</v>
      </c>
      <c r="M9" s="19">
        <f t="shared" si="5"/>
        <v>61200</v>
      </c>
      <c r="N9" s="19">
        <f t="shared" si="5"/>
        <v>74800</v>
      </c>
      <c r="O9" s="19">
        <f t="shared" si="5"/>
        <v>85000</v>
      </c>
      <c r="P9" s="19">
        <f t="shared" si="5"/>
        <v>338980</v>
      </c>
    </row>
    <row r="10">
      <c r="A10" s="8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>
      <c r="A11" s="18" t="s">
        <v>23</v>
      </c>
      <c r="B11" s="21"/>
      <c r="C11" s="22" t="str">
        <f t="shared" ref="C11:O11" si="6">C6/C17</f>
        <v>#DIV/0!</v>
      </c>
      <c r="D11" s="22" t="str">
        <f t="shared" si="6"/>
        <v>#DIV/0!</v>
      </c>
      <c r="E11" s="22">
        <f t="shared" si="6"/>
        <v>0.2</v>
      </c>
      <c r="F11" s="22">
        <f t="shared" si="6"/>
        <v>0.5263157895</v>
      </c>
      <c r="G11" s="22">
        <f t="shared" si="6"/>
        <v>0.625</v>
      </c>
      <c r="H11" s="22">
        <f t="shared" si="6"/>
        <v>0.5882352941</v>
      </c>
      <c r="I11" s="22">
        <f t="shared" si="6"/>
        <v>0.7843137255</v>
      </c>
      <c r="J11" s="22">
        <f t="shared" si="6"/>
        <v>1</v>
      </c>
      <c r="K11" s="22">
        <f t="shared" si="6"/>
        <v>1.333333333</v>
      </c>
      <c r="L11" s="22">
        <f t="shared" si="6"/>
        <v>1.714285714</v>
      </c>
      <c r="M11" s="22">
        <f t="shared" si="6"/>
        <v>2.4</v>
      </c>
      <c r="N11" s="22">
        <f t="shared" si="6"/>
        <v>2.75</v>
      </c>
      <c r="O11" s="22">
        <f t="shared" si="6"/>
        <v>2.777777778</v>
      </c>
      <c r="P11" s="23"/>
    </row>
    <row r="12">
      <c r="A12" s="42" t="s">
        <v>24</v>
      </c>
      <c r="B12" s="24">
        <v>35.0</v>
      </c>
      <c r="C12" s="24"/>
      <c r="D12" s="24"/>
      <c r="E12" s="24">
        <v>20.0</v>
      </c>
      <c r="F12" s="24">
        <v>22.5</v>
      </c>
      <c r="G12" s="24">
        <v>25.0</v>
      </c>
      <c r="H12" s="24">
        <v>25.0</v>
      </c>
      <c r="I12" s="24">
        <v>25.0</v>
      </c>
      <c r="J12" s="24">
        <v>27.5</v>
      </c>
      <c r="K12" s="24">
        <v>30.0</v>
      </c>
      <c r="L12" s="24">
        <v>32.5</v>
      </c>
      <c r="M12" s="24">
        <v>35.0</v>
      </c>
      <c r="N12" s="24">
        <v>37.0</v>
      </c>
      <c r="O12" s="24">
        <v>40.0</v>
      </c>
      <c r="P12" s="45"/>
    </row>
    <row r="13">
      <c r="A13" s="18" t="s">
        <v>25</v>
      </c>
      <c r="B13" s="26"/>
      <c r="C13" s="16" t="str">
        <f t="shared" ref="C13:O13" si="7">C3/C12</f>
        <v>#DIV/0!</v>
      </c>
      <c r="D13" s="16" t="str">
        <f t="shared" si="7"/>
        <v>#DIV/0!</v>
      </c>
      <c r="E13" s="16">
        <f t="shared" si="7"/>
        <v>50</v>
      </c>
      <c r="F13" s="16">
        <f t="shared" si="7"/>
        <v>222.2222222</v>
      </c>
      <c r="G13" s="16">
        <f t="shared" si="7"/>
        <v>300</v>
      </c>
      <c r="H13" s="16">
        <f t="shared" si="7"/>
        <v>400</v>
      </c>
      <c r="I13" s="16">
        <f t="shared" si="7"/>
        <v>800</v>
      </c>
      <c r="J13" s="16">
        <f t="shared" si="7"/>
        <v>1090.909091</v>
      </c>
      <c r="K13" s="16">
        <f t="shared" si="7"/>
        <v>1333.333333</v>
      </c>
      <c r="L13" s="16">
        <f t="shared" si="7"/>
        <v>1846.153846</v>
      </c>
      <c r="M13" s="16">
        <f t="shared" si="7"/>
        <v>2571.428571</v>
      </c>
      <c r="N13" s="16">
        <f t="shared" si="7"/>
        <v>2972.972973</v>
      </c>
      <c r="O13" s="16">
        <f t="shared" si="7"/>
        <v>3125</v>
      </c>
      <c r="P13" s="27">
        <f t="shared" ref="P13:P14" si="9">SUM(E13:M13)</f>
        <v>8614.047064</v>
      </c>
    </row>
    <row r="14">
      <c r="A14" s="18" t="s">
        <v>26</v>
      </c>
      <c r="B14" s="26">
        <f t="shared" ref="B14:O14" si="8">(B3*(1-B4))/B12</f>
        <v>1000</v>
      </c>
      <c r="C14" s="16" t="str">
        <f t="shared" si="8"/>
        <v>#DIV/0!</v>
      </c>
      <c r="D14" s="16" t="str">
        <f t="shared" si="8"/>
        <v>#DIV/0!</v>
      </c>
      <c r="E14" s="16">
        <f t="shared" si="8"/>
        <v>50</v>
      </c>
      <c r="F14" s="16">
        <f t="shared" si="8"/>
        <v>211.1111111</v>
      </c>
      <c r="G14" s="16">
        <f t="shared" si="8"/>
        <v>277.5</v>
      </c>
      <c r="H14" s="16">
        <f t="shared" si="8"/>
        <v>360</v>
      </c>
      <c r="I14" s="16">
        <f t="shared" si="8"/>
        <v>680</v>
      </c>
      <c r="J14" s="16">
        <f t="shared" si="8"/>
        <v>872.7272727</v>
      </c>
      <c r="K14" s="16">
        <f t="shared" si="8"/>
        <v>1000</v>
      </c>
      <c r="L14" s="16">
        <f t="shared" si="8"/>
        <v>1292.307692</v>
      </c>
      <c r="M14" s="16">
        <f t="shared" si="8"/>
        <v>1800</v>
      </c>
      <c r="N14" s="16">
        <f t="shared" si="8"/>
        <v>2081.081081</v>
      </c>
      <c r="O14" s="16">
        <f t="shared" si="8"/>
        <v>2187.5</v>
      </c>
      <c r="P14" s="27">
        <f t="shared" si="9"/>
        <v>6543.646076</v>
      </c>
    </row>
    <row r="15">
      <c r="A15" s="18" t="s">
        <v>27</v>
      </c>
      <c r="B15" s="9"/>
      <c r="C15" s="28" t="str">
        <f t="shared" ref="C15:O15" si="10">C17/C13</f>
        <v>#DIV/0!</v>
      </c>
      <c r="D15" s="28" t="str">
        <f t="shared" si="10"/>
        <v>#DIV/0!</v>
      </c>
      <c r="E15" s="28">
        <f t="shared" si="10"/>
        <v>100</v>
      </c>
      <c r="F15" s="28">
        <f t="shared" si="10"/>
        <v>42.75</v>
      </c>
      <c r="G15" s="28">
        <f t="shared" si="10"/>
        <v>40</v>
      </c>
      <c r="H15" s="28">
        <f t="shared" si="10"/>
        <v>42.5</v>
      </c>
      <c r="I15" s="28">
        <f t="shared" si="10"/>
        <v>31.875</v>
      </c>
      <c r="J15" s="28">
        <f t="shared" si="10"/>
        <v>27.5</v>
      </c>
      <c r="K15" s="28">
        <f t="shared" si="10"/>
        <v>22.5</v>
      </c>
      <c r="L15" s="28">
        <f t="shared" si="10"/>
        <v>18.95833333</v>
      </c>
      <c r="M15" s="28">
        <f t="shared" si="10"/>
        <v>14.58333333</v>
      </c>
      <c r="N15" s="28">
        <f t="shared" si="10"/>
        <v>13.45454545</v>
      </c>
      <c r="O15" s="28">
        <f t="shared" si="10"/>
        <v>14.4</v>
      </c>
      <c r="P15" s="28"/>
    </row>
    <row r="16">
      <c r="A16" s="18" t="s">
        <v>28</v>
      </c>
      <c r="B16" s="9">
        <v>50.0</v>
      </c>
      <c r="C16" s="28" t="str">
        <f t="shared" ref="C16:O16" si="11">C17/C14</f>
        <v>#DIV/0!</v>
      </c>
      <c r="D16" s="28" t="str">
        <f t="shared" si="11"/>
        <v>#DIV/0!</v>
      </c>
      <c r="E16" s="28">
        <f t="shared" si="11"/>
        <v>100</v>
      </c>
      <c r="F16" s="28">
        <f t="shared" si="11"/>
        <v>45</v>
      </c>
      <c r="G16" s="28">
        <f t="shared" si="11"/>
        <v>43.24324324</v>
      </c>
      <c r="H16" s="28">
        <f t="shared" si="11"/>
        <v>47.22222222</v>
      </c>
      <c r="I16" s="28">
        <f t="shared" si="11"/>
        <v>37.5</v>
      </c>
      <c r="J16" s="28">
        <f t="shared" si="11"/>
        <v>34.375</v>
      </c>
      <c r="K16" s="28">
        <f t="shared" si="11"/>
        <v>30</v>
      </c>
      <c r="L16" s="28">
        <f t="shared" si="11"/>
        <v>27.08333333</v>
      </c>
      <c r="M16" s="28">
        <f t="shared" si="11"/>
        <v>20.83333333</v>
      </c>
      <c r="N16" s="28">
        <f t="shared" si="11"/>
        <v>19.22077922</v>
      </c>
      <c r="O16" s="28">
        <f t="shared" si="11"/>
        <v>20.57142857</v>
      </c>
      <c r="P16" s="28"/>
    </row>
    <row r="17">
      <c r="A17" s="29" t="s">
        <v>29</v>
      </c>
      <c r="B17" s="30">
        <f>B14*B16</f>
        <v>50000</v>
      </c>
      <c r="C17" s="30">
        <f t="shared" ref="C17:O17" si="12">C41</f>
        <v>0</v>
      </c>
      <c r="D17" s="30">
        <f t="shared" si="12"/>
        <v>0</v>
      </c>
      <c r="E17" s="19">
        <f t="shared" si="12"/>
        <v>5000</v>
      </c>
      <c r="F17" s="19">
        <f t="shared" si="12"/>
        <v>9500</v>
      </c>
      <c r="G17" s="19">
        <f t="shared" si="12"/>
        <v>12000</v>
      </c>
      <c r="H17" s="19">
        <f t="shared" si="12"/>
        <v>17000</v>
      </c>
      <c r="I17" s="19">
        <f t="shared" si="12"/>
        <v>25500</v>
      </c>
      <c r="J17" s="19">
        <f t="shared" si="12"/>
        <v>30000</v>
      </c>
      <c r="K17" s="19">
        <f t="shared" si="12"/>
        <v>30000</v>
      </c>
      <c r="L17" s="19">
        <f t="shared" si="12"/>
        <v>35000</v>
      </c>
      <c r="M17" s="19">
        <f t="shared" si="12"/>
        <v>37500</v>
      </c>
      <c r="N17" s="19">
        <f t="shared" si="12"/>
        <v>40000</v>
      </c>
      <c r="O17" s="19">
        <f t="shared" si="12"/>
        <v>45000</v>
      </c>
      <c r="P17" s="19">
        <f>SUM(B17:M17)</f>
        <v>251500</v>
      </c>
    </row>
    <row r="18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>
      <c r="A19" s="8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>
      <c r="A20" s="5" t="s">
        <v>31</v>
      </c>
      <c r="B20" s="31">
        <f t="shared" ref="B20:C20" si="13">100%-(SUM(B22:B28))</f>
        <v>1</v>
      </c>
      <c r="C20" s="31" t="str">
        <f t="shared" si="13"/>
        <v>#DIV/0!</v>
      </c>
      <c r="D20" s="31" t="str">
        <f>100%-(SUM(D21:D28))</f>
        <v>#DIV/0!</v>
      </c>
      <c r="E20" s="13">
        <f t="shared" ref="E20:E27" si="14">E32/$E$17</f>
        <v>1</v>
      </c>
      <c r="F20" s="13">
        <f t="shared" ref="F20:F27" si="15">F32/$F$17</f>
        <v>0.7894736842</v>
      </c>
      <c r="G20" s="13">
        <f t="shared" ref="G20:G27" si="16">G32/$G$17</f>
        <v>0.8333333333</v>
      </c>
      <c r="H20" s="13">
        <f t="shared" ref="H20:H27" si="17">H32/$H$17</f>
        <v>0.8823529412</v>
      </c>
      <c r="I20" s="13">
        <f t="shared" ref="I20:I27" si="18">I32/$I$17</f>
        <v>0.6862745098</v>
      </c>
      <c r="J20" s="13">
        <f t="shared" ref="J20:J27" si="19">J32/$J$17</f>
        <v>0.6666666667</v>
      </c>
      <c r="K20" s="13">
        <f t="shared" ref="K20:K27" si="20">K32/$K$17</f>
        <v>0.6666666667</v>
      </c>
      <c r="L20" s="13">
        <f t="shared" ref="L20:L27" si="21">L32/$L$17</f>
        <v>0.6428571429</v>
      </c>
      <c r="M20" s="13">
        <f t="shared" ref="M20:M27" si="22">M32/$M$17</f>
        <v>0.6666666667</v>
      </c>
      <c r="N20" s="13">
        <f t="shared" ref="N20:N27" si="23">N32/$N$17</f>
        <v>0.625</v>
      </c>
      <c r="O20" s="13">
        <f t="shared" ref="O20:O27" si="24">O32/$O$17</f>
        <v>0.6666666667</v>
      </c>
      <c r="P20" s="13">
        <f t="shared" ref="P20:P27" si="25">P32/$P$17</f>
        <v>0.7852882704</v>
      </c>
    </row>
    <row r="21">
      <c r="A21" s="5" t="s">
        <v>32</v>
      </c>
      <c r="B21" s="13">
        <v>0.0</v>
      </c>
      <c r="C21" s="13">
        <v>0.0</v>
      </c>
      <c r="D21" s="13">
        <v>0.0</v>
      </c>
      <c r="E21" s="13">
        <f t="shared" si="14"/>
        <v>0</v>
      </c>
      <c r="F21" s="13">
        <f t="shared" si="15"/>
        <v>0</v>
      </c>
      <c r="G21" s="13">
        <f t="shared" si="16"/>
        <v>0</v>
      </c>
      <c r="H21" s="13">
        <f t="shared" si="17"/>
        <v>0</v>
      </c>
      <c r="I21" s="13">
        <f t="shared" si="18"/>
        <v>0.1960784314</v>
      </c>
      <c r="J21" s="13">
        <f t="shared" si="19"/>
        <v>0.1666666667</v>
      </c>
      <c r="K21" s="13">
        <f t="shared" si="20"/>
        <v>0.1666666667</v>
      </c>
      <c r="L21" s="13">
        <f t="shared" si="21"/>
        <v>0.1428571429</v>
      </c>
      <c r="M21" s="13">
        <f t="shared" si="22"/>
        <v>0.1333333333</v>
      </c>
      <c r="N21" s="13">
        <f t="shared" si="23"/>
        <v>0.125</v>
      </c>
      <c r="O21" s="13">
        <f t="shared" si="24"/>
        <v>0.1111111111</v>
      </c>
      <c r="P21" s="13">
        <f t="shared" si="25"/>
        <v>0.1391650099</v>
      </c>
    </row>
    <row r="22">
      <c r="A22" s="5" t="s">
        <v>33</v>
      </c>
      <c r="B22" s="13">
        <v>0.0</v>
      </c>
      <c r="C22" s="13" t="str">
        <f t="shared" ref="C22:D22" si="26">C34/C17</f>
        <v>#DIV/0!</v>
      </c>
      <c r="D22" s="13" t="str">
        <f t="shared" si="26"/>
        <v>#DIV/0!</v>
      </c>
      <c r="E22" s="13">
        <f t="shared" si="14"/>
        <v>0</v>
      </c>
      <c r="F22" s="13">
        <f t="shared" si="15"/>
        <v>0.2105263158</v>
      </c>
      <c r="G22" s="13">
        <f t="shared" si="16"/>
        <v>0.1666666667</v>
      </c>
      <c r="H22" s="13">
        <f t="shared" si="17"/>
        <v>0.1176470588</v>
      </c>
      <c r="I22" s="13">
        <f t="shared" si="18"/>
        <v>0.1176470588</v>
      </c>
      <c r="J22" s="13">
        <f t="shared" si="19"/>
        <v>0.1666666667</v>
      </c>
      <c r="K22" s="13">
        <f t="shared" si="20"/>
        <v>0.1666666667</v>
      </c>
      <c r="L22" s="13">
        <f t="shared" si="21"/>
        <v>0.2142857143</v>
      </c>
      <c r="M22" s="13">
        <f t="shared" si="22"/>
        <v>0.2</v>
      </c>
      <c r="N22" s="13">
        <f t="shared" si="23"/>
        <v>0.25</v>
      </c>
      <c r="O22" s="13">
        <f t="shared" si="24"/>
        <v>0.2222222222</v>
      </c>
      <c r="P22" s="13">
        <f t="shared" si="25"/>
        <v>0.2147117296</v>
      </c>
    </row>
    <row r="23">
      <c r="A23" s="5" t="s">
        <v>34</v>
      </c>
      <c r="B23" s="31">
        <v>0.0</v>
      </c>
      <c r="C23" s="31">
        <v>0.0</v>
      </c>
      <c r="D23" s="13">
        <v>0.0</v>
      </c>
      <c r="E23" s="13">
        <f t="shared" si="14"/>
        <v>0</v>
      </c>
      <c r="F23" s="13">
        <f t="shared" si="15"/>
        <v>0</v>
      </c>
      <c r="G23" s="13">
        <f t="shared" si="16"/>
        <v>0</v>
      </c>
      <c r="H23" s="13">
        <f t="shared" si="17"/>
        <v>0</v>
      </c>
      <c r="I23" s="13">
        <f t="shared" si="18"/>
        <v>0</v>
      </c>
      <c r="J23" s="13">
        <f t="shared" si="19"/>
        <v>0</v>
      </c>
      <c r="K23" s="13">
        <f t="shared" si="20"/>
        <v>0</v>
      </c>
      <c r="L23" s="13">
        <f t="shared" si="21"/>
        <v>0</v>
      </c>
      <c r="M23" s="13">
        <f t="shared" si="22"/>
        <v>0</v>
      </c>
      <c r="N23" s="13">
        <f t="shared" si="23"/>
        <v>0</v>
      </c>
      <c r="O23" s="13">
        <f t="shared" si="24"/>
        <v>0</v>
      </c>
      <c r="P23" s="13">
        <f t="shared" si="25"/>
        <v>0</v>
      </c>
    </row>
    <row r="24">
      <c r="A24" s="18" t="s">
        <v>35</v>
      </c>
      <c r="B24" s="31">
        <v>0.0</v>
      </c>
      <c r="C24" s="31">
        <v>0.0</v>
      </c>
      <c r="D24" s="31">
        <v>0.0</v>
      </c>
      <c r="E24" s="13">
        <f t="shared" si="14"/>
        <v>0</v>
      </c>
      <c r="F24" s="13">
        <f t="shared" si="15"/>
        <v>0</v>
      </c>
      <c r="G24" s="13">
        <f t="shared" si="16"/>
        <v>0</v>
      </c>
      <c r="H24" s="13">
        <f t="shared" si="17"/>
        <v>0</v>
      </c>
      <c r="I24" s="13">
        <f t="shared" si="18"/>
        <v>0</v>
      </c>
      <c r="J24" s="13">
        <f t="shared" si="19"/>
        <v>0</v>
      </c>
      <c r="K24" s="13">
        <f t="shared" si="20"/>
        <v>0</v>
      </c>
      <c r="L24" s="13">
        <f t="shared" si="21"/>
        <v>0</v>
      </c>
      <c r="M24" s="13">
        <f t="shared" si="22"/>
        <v>0</v>
      </c>
      <c r="N24" s="13">
        <f t="shared" si="23"/>
        <v>0</v>
      </c>
      <c r="O24" s="13">
        <f t="shared" si="24"/>
        <v>0</v>
      </c>
      <c r="P24" s="13">
        <f t="shared" si="25"/>
        <v>0</v>
      </c>
    </row>
    <row r="25">
      <c r="A25" s="5" t="s">
        <v>36</v>
      </c>
      <c r="B25" s="31">
        <v>0.0</v>
      </c>
      <c r="C25" s="31">
        <v>0.0</v>
      </c>
      <c r="D25" s="31">
        <v>0.0</v>
      </c>
      <c r="E25" s="13">
        <f t="shared" si="14"/>
        <v>0</v>
      </c>
      <c r="F25" s="13">
        <f t="shared" si="15"/>
        <v>0</v>
      </c>
      <c r="G25" s="13">
        <f t="shared" si="16"/>
        <v>0</v>
      </c>
      <c r="H25" s="13">
        <f t="shared" si="17"/>
        <v>0</v>
      </c>
      <c r="I25" s="13">
        <f t="shared" si="18"/>
        <v>0</v>
      </c>
      <c r="J25" s="13">
        <f t="shared" si="19"/>
        <v>0</v>
      </c>
      <c r="K25" s="13">
        <f t="shared" si="20"/>
        <v>0</v>
      </c>
      <c r="L25" s="13">
        <f t="shared" si="21"/>
        <v>0</v>
      </c>
      <c r="M25" s="13">
        <f t="shared" si="22"/>
        <v>0</v>
      </c>
      <c r="N25" s="13">
        <f t="shared" si="23"/>
        <v>0</v>
      </c>
      <c r="O25" s="13">
        <f t="shared" si="24"/>
        <v>0</v>
      </c>
      <c r="P25" s="13">
        <f t="shared" si="25"/>
        <v>0</v>
      </c>
    </row>
    <row r="26">
      <c r="A26" s="18" t="s">
        <v>37</v>
      </c>
      <c r="B26" s="31"/>
      <c r="C26" s="31"/>
      <c r="D26" s="31"/>
      <c r="E26" s="13">
        <f t="shared" si="14"/>
        <v>0</v>
      </c>
      <c r="F26" s="13">
        <f t="shared" si="15"/>
        <v>0</v>
      </c>
      <c r="G26" s="13">
        <f t="shared" si="16"/>
        <v>0</v>
      </c>
      <c r="H26" s="13">
        <f t="shared" si="17"/>
        <v>0</v>
      </c>
      <c r="I26" s="13">
        <f t="shared" si="18"/>
        <v>0</v>
      </c>
      <c r="J26" s="13">
        <f t="shared" si="19"/>
        <v>0</v>
      </c>
      <c r="K26" s="13">
        <f t="shared" si="20"/>
        <v>0</v>
      </c>
      <c r="L26" s="13">
        <f t="shared" si="21"/>
        <v>0</v>
      </c>
      <c r="M26" s="13">
        <f t="shared" si="22"/>
        <v>0</v>
      </c>
      <c r="N26" s="13">
        <f t="shared" si="23"/>
        <v>0</v>
      </c>
      <c r="O26" s="13">
        <f t="shared" si="24"/>
        <v>0</v>
      </c>
      <c r="P26" s="13">
        <f t="shared" si="25"/>
        <v>0</v>
      </c>
    </row>
    <row r="27">
      <c r="A27" s="18" t="s">
        <v>38</v>
      </c>
      <c r="B27" s="31"/>
      <c r="C27" s="31"/>
      <c r="D27" s="31"/>
      <c r="E27" s="13">
        <f t="shared" si="14"/>
        <v>0</v>
      </c>
      <c r="F27" s="13">
        <f t="shared" si="15"/>
        <v>0</v>
      </c>
      <c r="G27" s="13">
        <f t="shared" si="16"/>
        <v>0</v>
      </c>
      <c r="H27" s="13">
        <f t="shared" si="17"/>
        <v>0</v>
      </c>
      <c r="I27" s="13">
        <f t="shared" si="18"/>
        <v>0</v>
      </c>
      <c r="J27" s="13">
        <f t="shared" si="19"/>
        <v>0</v>
      </c>
      <c r="K27" s="13">
        <f t="shared" si="20"/>
        <v>0</v>
      </c>
      <c r="L27" s="13">
        <f t="shared" si="21"/>
        <v>0</v>
      </c>
      <c r="M27" s="13">
        <f t="shared" si="22"/>
        <v>0</v>
      </c>
      <c r="N27" s="13">
        <f t="shared" si="23"/>
        <v>0</v>
      </c>
      <c r="O27" s="13">
        <f t="shared" si="24"/>
        <v>0</v>
      </c>
      <c r="P27" s="13">
        <f t="shared" si="25"/>
        <v>0</v>
      </c>
    </row>
    <row r="28">
      <c r="A28" s="5" t="s">
        <v>39</v>
      </c>
      <c r="B28" s="31">
        <v>0.0</v>
      </c>
      <c r="C28" s="31">
        <v>0.0</v>
      </c>
      <c r="D28" s="31">
        <v>0.0</v>
      </c>
      <c r="E28" s="13">
        <f>E38/$E$17</f>
        <v>0</v>
      </c>
      <c r="F28" s="13">
        <f>F38/$F$17</f>
        <v>0</v>
      </c>
      <c r="G28" s="13">
        <f>G38/$G$17</f>
        <v>0</v>
      </c>
      <c r="H28" s="13">
        <f>H38/$H$17</f>
        <v>0</v>
      </c>
      <c r="I28" s="13">
        <f>I38/$I$17</f>
        <v>0</v>
      </c>
      <c r="J28" s="13">
        <f>J38/$J$17</f>
        <v>0</v>
      </c>
      <c r="K28" s="13">
        <f>K38/$K$17</f>
        <v>0</v>
      </c>
      <c r="L28" s="13">
        <f>L38/$L$17</f>
        <v>0</v>
      </c>
      <c r="M28" s="13">
        <f>M38/$M$17</f>
        <v>0</v>
      </c>
      <c r="N28" s="13">
        <f>N38/$N$17</f>
        <v>0</v>
      </c>
      <c r="O28" s="13">
        <f>O38/$O$17</f>
        <v>0</v>
      </c>
      <c r="P28" s="13">
        <f>P38/$P$17</f>
        <v>0</v>
      </c>
    </row>
    <row r="29">
      <c r="A29" s="29" t="s">
        <v>15</v>
      </c>
      <c r="B29" s="32">
        <f t="shared" ref="B29:O29" si="27">SUM(B20:B28)</f>
        <v>1</v>
      </c>
      <c r="C29" s="32" t="str">
        <f t="shared" si="27"/>
        <v>#DIV/0!</v>
      </c>
      <c r="D29" s="32" t="str">
        <f t="shared" si="27"/>
        <v>#DIV/0!</v>
      </c>
      <c r="E29" s="33">
        <f t="shared" si="27"/>
        <v>1</v>
      </c>
      <c r="F29" s="33">
        <f t="shared" si="27"/>
        <v>1</v>
      </c>
      <c r="G29" s="33">
        <f t="shared" si="27"/>
        <v>1</v>
      </c>
      <c r="H29" s="33">
        <f t="shared" si="27"/>
        <v>1</v>
      </c>
      <c r="I29" s="33">
        <f t="shared" si="27"/>
        <v>1</v>
      </c>
      <c r="J29" s="33">
        <f t="shared" si="27"/>
        <v>1</v>
      </c>
      <c r="K29" s="33">
        <f t="shared" si="27"/>
        <v>1</v>
      </c>
      <c r="L29" s="33">
        <f t="shared" si="27"/>
        <v>1</v>
      </c>
      <c r="M29" s="33">
        <f t="shared" si="27"/>
        <v>1</v>
      </c>
      <c r="N29" s="33">
        <f t="shared" si="27"/>
        <v>1</v>
      </c>
      <c r="O29" s="33">
        <f t="shared" si="27"/>
        <v>1</v>
      </c>
      <c r="P29" s="33"/>
    </row>
    <row r="30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>
      <c r="A31" s="8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>
      <c r="A32" s="42" t="s">
        <v>31</v>
      </c>
      <c r="B32" s="41">
        <f>B17*B20</f>
        <v>50000</v>
      </c>
      <c r="C32" s="24"/>
      <c r="D32" s="24"/>
      <c r="E32" s="24">
        <v>5000.0</v>
      </c>
      <c r="F32" s="24">
        <v>7500.0</v>
      </c>
      <c r="G32" s="24">
        <v>10000.0</v>
      </c>
      <c r="H32" s="24">
        <v>15000.0</v>
      </c>
      <c r="I32" s="24">
        <v>17500.0</v>
      </c>
      <c r="J32" s="24">
        <v>20000.0</v>
      </c>
      <c r="K32" s="24">
        <v>20000.0</v>
      </c>
      <c r="L32" s="24">
        <v>22500.0</v>
      </c>
      <c r="M32" s="24">
        <v>25000.0</v>
      </c>
      <c r="N32" s="24">
        <v>25000.0</v>
      </c>
      <c r="O32" s="24">
        <v>30000.0</v>
      </c>
      <c r="P32" s="24">
        <f t="shared" ref="P32:P38" si="28">SUM(E32:O32)</f>
        <v>197500</v>
      </c>
    </row>
    <row r="33">
      <c r="A33" s="42" t="s">
        <v>32</v>
      </c>
      <c r="B33" s="41">
        <f>B21*B17</f>
        <v>0</v>
      </c>
      <c r="C33" s="24"/>
      <c r="D33" s="24"/>
      <c r="E33" s="24"/>
      <c r="F33" s="24"/>
      <c r="G33" s="24"/>
      <c r="H33" s="24"/>
      <c r="I33" s="24">
        <v>5000.0</v>
      </c>
      <c r="J33" s="24">
        <v>5000.0</v>
      </c>
      <c r="K33" s="24">
        <v>5000.0</v>
      </c>
      <c r="L33" s="24">
        <v>5000.0</v>
      </c>
      <c r="M33" s="24">
        <v>5000.0</v>
      </c>
      <c r="N33" s="24">
        <v>5000.0</v>
      </c>
      <c r="O33" s="24">
        <v>5000.0</v>
      </c>
      <c r="P33" s="24">
        <f t="shared" si="28"/>
        <v>35000</v>
      </c>
    </row>
    <row r="34">
      <c r="A34" s="42" t="s">
        <v>33</v>
      </c>
      <c r="B34" s="41">
        <f>B17*B22</f>
        <v>0</v>
      </c>
      <c r="C34" s="24"/>
      <c r="D34" s="24"/>
      <c r="E34" s="24"/>
      <c r="F34" s="24">
        <v>2000.0</v>
      </c>
      <c r="G34" s="24">
        <v>2000.0</v>
      </c>
      <c r="H34" s="24">
        <v>2000.0</v>
      </c>
      <c r="I34" s="24">
        <v>3000.0</v>
      </c>
      <c r="J34" s="24">
        <v>5000.0</v>
      </c>
      <c r="K34" s="24">
        <v>5000.0</v>
      </c>
      <c r="L34" s="24">
        <v>7500.0</v>
      </c>
      <c r="M34" s="24">
        <v>7500.0</v>
      </c>
      <c r="N34" s="24">
        <v>10000.0</v>
      </c>
      <c r="O34" s="24">
        <v>10000.0</v>
      </c>
      <c r="P34" s="24">
        <f t="shared" si="28"/>
        <v>54000</v>
      </c>
    </row>
    <row r="35">
      <c r="A35" s="42" t="s">
        <v>34</v>
      </c>
      <c r="B35" s="41">
        <f>B23*B17</f>
        <v>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28"/>
        <v>0</v>
      </c>
    </row>
    <row r="36">
      <c r="A36" s="46" t="s">
        <v>41</v>
      </c>
      <c r="B36" s="41">
        <f>B24*B17</f>
        <v>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>
        <f t="shared" si="28"/>
        <v>0</v>
      </c>
    </row>
    <row r="37">
      <c r="A37" s="42" t="s">
        <v>36</v>
      </c>
      <c r="B37" s="41">
        <f>B25*B17</f>
        <v>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f t="shared" si="28"/>
        <v>0</v>
      </c>
    </row>
    <row r="38">
      <c r="A38" s="46" t="s">
        <v>37</v>
      </c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28"/>
        <v>0</v>
      </c>
    </row>
    <row r="39">
      <c r="A39" s="46" t="s">
        <v>38</v>
      </c>
      <c r="B39" s="4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>
      <c r="A40" s="42" t="s">
        <v>39</v>
      </c>
      <c r="B40" s="41">
        <f>B28*B17</f>
        <v>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>SUM(E40:O40)</f>
        <v>0</v>
      </c>
    </row>
    <row r="41">
      <c r="A41" s="29" t="s">
        <v>15</v>
      </c>
      <c r="B41" s="30">
        <f t="shared" ref="B41:P41" si="29">SUM(B32:B40)</f>
        <v>50000</v>
      </c>
      <c r="C41" s="30">
        <f t="shared" si="29"/>
        <v>0</v>
      </c>
      <c r="D41" s="30">
        <f t="shared" si="29"/>
        <v>0</v>
      </c>
      <c r="E41" s="19">
        <f t="shared" si="29"/>
        <v>5000</v>
      </c>
      <c r="F41" s="19">
        <f t="shared" si="29"/>
        <v>9500</v>
      </c>
      <c r="G41" s="19">
        <f t="shared" si="29"/>
        <v>12000</v>
      </c>
      <c r="H41" s="19">
        <f t="shared" si="29"/>
        <v>17000</v>
      </c>
      <c r="I41" s="19">
        <f t="shared" si="29"/>
        <v>25500</v>
      </c>
      <c r="J41" s="19">
        <f t="shared" si="29"/>
        <v>30000</v>
      </c>
      <c r="K41" s="19">
        <f t="shared" si="29"/>
        <v>30000</v>
      </c>
      <c r="L41" s="19">
        <f t="shared" si="29"/>
        <v>35000</v>
      </c>
      <c r="M41" s="19">
        <f t="shared" si="29"/>
        <v>37500</v>
      </c>
      <c r="N41" s="19">
        <f t="shared" si="29"/>
        <v>40000</v>
      </c>
      <c r="O41" s="19">
        <f t="shared" si="29"/>
        <v>45000</v>
      </c>
      <c r="P41" s="19">
        <f t="shared" si="29"/>
        <v>286500</v>
      </c>
    </row>
    <row r="42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>
      <c r="A43" s="8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>
      <c r="A44" s="34" t="s">
        <v>44</v>
      </c>
      <c r="B44" s="9">
        <v>7500.0</v>
      </c>
      <c r="C44" s="9"/>
      <c r="D44" s="9"/>
      <c r="E44" s="9">
        <v>4500.0</v>
      </c>
      <c r="F44" s="9">
        <v>4500.0</v>
      </c>
      <c r="G44" s="9">
        <v>4500.0</v>
      </c>
      <c r="H44" s="9">
        <v>4500.0</v>
      </c>
      <c r="I44" s="9">
        <v>4500.0</v>
      </c>
      <c r="J44" s="9">
        <v>4500.0</v>
      </c>
      <c r="K44" s="9">
        <v>4500.0</v>
      </c>
      <c r="L44" s="9">
        <v>4500.0</v>
      </c>
      <c r="M44" s="9">
        <v>4500.0</v>
      </c>
      <c r="N44" s="9">
        <v>4500.0</v>
      </c>
      <c r="O44" s="9">
        <v>4500.0</v>
      </c>
      <c r="P44" s="9">
        <f t="shared" ref="P44:P50" si="30">SUM(E44:O44)</f>
        <v>49500</v>
      </c>
    </row>
    <row r="45">
      <c r="A45" s="25" t="s">
        <v>45</v>
      </c>
      <c r="B45" s="35">
        <v>0.0</v>
      </c>
      <c r="C45" s="35">
        <v>0.0</v>
      </c>
      <c r="D45" s="35">
        <v>0.0</v>
      </c>
      <c r="E45" s="9">
        <v>0.0</v>
      </c>
      <c r="F45" s="9">
        <v>0.0</v>
      </c>
      <c r="G45" s="9">
        <v>0.0</v>
      </c>
      <c r="H45" s="9">
        <v>0.0</v>
      </c>
      <c r="I45" s="9">
        <v>0.0</v>
      </c>
      <c r="J45" s="9">
        <v>0.0</v>
      </c>
      <c r="K45" s="9">
        <v>0.0</v>
      </c>
      <c r="L45" s="9">
        <v>0.0</v>
      </c>
      <c r="M45" s="9">
        <v>0.0</v>
      </c>
      <c r="N45" s="9">
        <v>0.0</v>
      </c>
      <c r="O45" s="9">
        <v>0.0</v>
      </c>
      <c r="P45" s="12">
        <f t="shared" si="30"/>
        <v>0</v>
      </c>
    </row>
    <row r="46">
      <c r="A46" s="25" t="s">
        <v>46</v>
      </c>
      <c r="B46" s="9">
        <v>0.0</v>
      </c>
      <c r="C46" s="9">
        <v>0.0</v>
      </c>
      <c r="D46" s="9">
        <v>0.0</v>
      </c>
      <c r="E46" s="9">
        <v>5000.0</v>
      </c>
      <c r="F46" s="9">
        <v>5000.0</v>
      </c>
      <c r="G46" s="9">
        <v>5000.0</v>
      </c>
      <c r="H46" s="9">
        <v>5000.0</v>
      </c>
      <c r="I46" s="9">
        <v>5000.0</v>
      </c>
      <c r="J46" s="9">
        <v>5000.0</v>
      </c>
      <c r="K46" s="9">
        <v>5000.0</v>
      </c>
      <c r="L46" s="9">
        <v>5000.0</v>
      </c>
      <c r="M46" s="9">
        <v>5000.0</v>
      </c>
      <c r="N46" s="9">
        <v>5000.0</v>
      </c>
      <c r="O46" s="9">
        <v>5000.0</v>
      </c>
      <c r="P46" s="12">
        <f t="shared" si="30"/>
        <v>55000</v>
      </c>
    </row>
    <row r="47">
      <c r="A47" s="34" t="s">
        <v>47</v>
      </c>
      <c r="B47" s="9"/>
      <c r="C47" s="9"/>
      <c r="D47" s="9"/>
      <c r="E47" s="9">
        <v>6000.0</v>
      </c>
      <c r="F47" s="9">
        <v>6000.0</v>
      </c>
      <c r="G47" s="9">
        <v>6000.0</v>
      </c>
      <c r="H47" s="9">
        <v>6000.0</v>
      </c>
      <c r="I47" s="9">
        <v>6000.0</v>
      </c>
      <c r="J47" s="9">
        <v>6000.0</v>
      </c>
      <c r="K47" s="9">
        <v>6000.0</v>
      </c>
      <c r="L47" s="9">
        <v>6000.0</v>
      </c>
      <c r="M47" s="9">
        <v>6000.0</v>
      </c>
      <c r="N47" s="9">
        <v>6000.0</v>
      </c>
      <c r="O47" s="9">
        <v>6000.0</v>
      </c>
      <c r="P47" s="12">
        <f t="shared" si="30"/>
        <v>66000</v>
      </c>
    </row>
    <row r="48">
      <c r="A48" s="25" t="s">
        <v>48</v>
      </c>
      <c r="B48" s="9">
        <v>0.0</v>
      </c>
      <c r="C48" s="9">
        <v>0.0</v>
      </c>
      <c r="D48" s="9">
        <v>0.0</v>
      </c>
      <c r="E48" s="9">
        <v>0.0</v>
      </c>
      <c r="F48" s="9">
        <v>0.0</v>
      </c>
      <c r="G48" s="9">
        <v>0.0</v>
      </c>
      <c r="H48" s="9">
        <v>0.0</v>
      </c>
      <c r="I48" s="9">
        <v>0.0</v>
      </c>
      <c r="J48" s="9">
        <v>0.0</v>
      </c>
      <c r="K48" s="9">
        <v>0.0</v>
      </c>
      <c r="L48" s="9">
        <v>0.0</v>
      </c>
      <c r="M48" s="9">
        <v>0.0</v>
      </c>
      <c r="N48" s="9">
        <v>0.0</v>
      </c>
      <c r="O48" s="9">
        <v>0.0</v>
      </c>
      <c r="P48" s="12">
        <f t="shared" si="30"/>
        <v>0</v>
      </c>
    </row>
    <row r="49">
      <c r="A49" s="34" t="s">
        <v>49</v>
      </c>
      <c r="B49" s="9">
        <v>0.0</v>
      </c>
      <c r="C49" s="9">
        <v>0.0</v>
      </c>
      <c r="D49" s="9">
        <v>0.0</v>
      </c>
      <c r="E49" s="9">
        <v>3000.0</v>
      </c>
      <c r="F49" s="9">
        <v>3000.0</v>
      </c>
      <c r="G49" s="9">
        <v>3000.0</v>
      </c>
      <c r="H49" s="9">
        <v>3000.0</v>
      </c>
      <c r="I49" s="9">
        <v>3000.0</v>
      </c>
      <c r="J49" s="9">
        <v>3000.0</v>
      </c>
      <c r="K49" s="9">
        <v>3000.0</v>
      </c>
      <c r="L49" s="9">
        <v>3000.0</v>
      </c>
      <c r="M49" s="9">
        <v>3000.0</v>
      </c>
      <c r="N49" s="9">
        <v>3000.0</v>
      </c>
      <c r="O49" s="9">
        <v>3000.0</v>
      </c>
      <c r="P49" s="12">
        <f t="shared" si="30"/>
        <v>33000</v>
      </c>
    </row>
    <row r="50">
      <c r="A50" s="25" t="s">
        <v>50</v>
      </c>
      <c r="B50" s="35">
        <v>0.0</v>
      </c>
      <c r="C50" s="35">
        <v>0.0</v>
      </c>
      <c r="D50" s="35">
        <v>0.0</v>
      </c>
      <c r="E50" s="9">
        <v>0.0</v>
      </c>
      <c r="F50" s="9">
        <v>0.0</v>
      </c>
      <c r="G50" s="9">
        <v>0.0</v>
      </c>
      <c r="H50" s="9">
        <v>0.0</v>
      </c>
      <c r="I50" s="9">
        <v>0.0</v>
      </c>
      <c r="J50" s="9">
        <v>0.0</v>
      </c>
      <c r="K50" s="9">
        <v>0.0</v>
      </c>
      <c r="L50" s="9">
        <v>0.0</v>
      </c>
      <c r="M50" s="9">
        <v>0.0</v>
      </c>
      <c r="N50" s="9">
        <v>0.0</v>
      </c>
      <c r="O50" s="9">
        <v>0.0</v>
      </c>
      <c r="P50" s="12">
        <f t="shared" si="30"/>
        <v>0</v>
      </c>
    </row>
    <row r="51">
      <c r="A51" s="25"/>
      <c r="B51" s="35"/>
      <c r="C51" s="35"/>
      <c r="D51" s="3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</row>
    <row r="52">
      <c r="A52" s="36" t="s">
        <v>15</v>
      </c>
      <c r="B52" s="37">
        <f t="shared" ref="B52:P52" si="31">SUM(B44:B50)</f>
        <v>7500</v>
      </c>
      <c r="C52" s="37">
        <f t="shared" si="31"/>
        <v>0</v>
      </c>
      <c r="D52" s="37">
        <f t="shared" si="31"/>
        <v>0</v>
      </c>
      <c r="E52" s="19">
        <f t="shared" si="31"/>
        <v>18500</v>
      </c>
      <c r="F52" s="19">
        <f t="shared" si="31"/>
        <v>18500</v>
      </c>
      <c r="G52" s="19">
        <f t="shared" si="31"/>
        <v>18500</v>
      </c>
      <c r="H52" s="19">
        <f t="shared" si="31"/>
        <v>18500</v>
      </c>
      <c r="I52" s="19">
        <f t="shared" si="31"/>
        <v>18500</v>
      </c>
      <c r="J52" s="19">
        <f t="shared" si="31"/>
        <v>18500</v>
      </c>
      <c r="K52" s="19">
        <f t="shared" si="31"/>
        <v>18500</v>
      </c>
      <c r="L52" s="19">
        <f t="shared" si="31"/>
        <v>18500</v>
      </c>
      <c r="M52" s="19">
        <f t="shared" si="31"/>
        <v>18500</v>
      </c>
      <c r="N52" s="19">
        <f t="shared" si="31"/>
        <v>18500</v>
      </c>
      <c r="O52" s="19">
        <f t="shared" si="31"/>
        <v>18500</v>
      </c>
      <c r="P52" s="19">
        <f t="shared" si="31"/>
        <v>203500</v>
      </c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36" t="s">
        <v>51</v>
      </c>
      <c r="B54" s="37">
        <f t="shared" ref="B54:P54" si="32">B41+B52</f>
        <v>57500</v>
      </c>
      <c r="C54" s="37">
        <f t="shared" si="32"/>
        <v>0</v>
      </c>
      <c r="D54" s="37">
        <f t="shared" si="32"/>
        <v>0</v>
      </c>
      <c r="E54" s="19">
        <f t="shared" si="32"/>
        <v>23500</v>
      </c>
      <c r="F54" s="19">
        <f t="shared" si="32"/>
        <v>28000</v>
      </c>
      <c r="G54" s="19">
        <f t="shared" si="32"/>
        <v>30500</v>
      </c>
      <c r="H54" s="19">
        <f t="shared" si="32"/>
        <v>35500</v>
      </c>
      <c r="I54" s="19">
        <f t="shared" si="32"/>
        <v>44000</v>
      </c>
      <c r="J54" s="19">
        <f t="shared" si="32"/>
        <v>48500</v>
      </c>
      <c r="K54" s="19">
        <f t="shared" si="32"/>
        <v>48500</v>
      </c>
      <c r="L54" s="19">
        <f t="shared" si="32"/>
        <v>53500</v>
      </c>
      <c r="M54" s="19">
        <f t="shared" si="32"/>
        <v>56000</v>
      </c>
      <c r="N54" s="19">
        <f t="shared" si="32"/>
        <v>58500</v>
      </c>
      <c r="O54" s="19">
        <f t="shared" si="32"/>
        <v>63500</v>
      </c>
      <c r="P54" s="19">
        <f t="shared" si="32"/>
        <v>490000</v>
      </c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>
      <c r="A56" s="15" t="s">
        <v>52</v>
      </c>
      <c r="B56" s="19">
        <f t="shared" ref="B56:O56" si="33">B9-B54</f>
        <v>-25000</v>
      </c>
      <c r="C56" s="19">
        <f t="shared" si="33"/>
        <v>0</v>
      </c>
      <c r="D56" s="19">
        <f t="shared" si="33"/>
        <v>0</v>
      </c>
      <c r="E56" s="19">
        <f t="shared" si="33"/>
        <v>-22820</v>
      </c>
      <c r="F56" s="19">
        <f t="shared" si="33"/>
        <v>-24600</v>
      </c>
      <c r="G56" s="19">
        <f t="shared" si="33"/>
        <v>-25400</v>
      </c>
      <c r="H56" s="19">
        <f t="shared" si="33"/>
        <v>-28700</v>
      </c>
      <c r="I56" s="19">
        <f t="shared" si="33"/>
        <v>-30400</v>
      </c>
      <c r="J56" s="19">
        <f t="shared" si="33"/>
        <v>-28100</v>
      </c>
      <c r="K56" s="19">
        <f t="shared" si="33"/>
        <v>-21300</v>
      </c>
      <c r="L56" s="19">
        <f t="shared" si="33"/>
        <v>-12700</v>
      </c>
      <c r="M56" s="19">
        <f t="shared" si="33"/>
        <v>5200</v>
      </c>
      <c r="N56" s="19">
        <f t="shared" si="33"/>
        <v>16300</v>
      </c>
      <c r="O56" s="19">
        <f t="shared" si="33"/>
        <v>21500</v>
      </c>
      <c r="P56" s="19">
        <f>SUM(E56:O56)</f>
        <v>-151020</v>
      </c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</sheetData>
  <mergeCells count="1">
    <mergeCell ref="B1:P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2.71"/>
    <col customWidth="1" hidden="1" min="2" max="4" width="11.57"/>
    <col customWidth="1" min="5" max="16" width="11.57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6" t="s">
        <v>15</v>
      </c>
    </row>
    <row r="3">
      <c r="A3" s="38" t="s">
        <v>16</v>
      </c>
      <c r="B3" s="24">
        <v>50000.0</v>
      </c>
      <c r="C3" s="39"/>
      <c r="D3" s="40"/>
      <c r="E3" s="40">
        <f>1000*1.4</f>
        <v>1400</v>
      </c>
      <c r="F3" s="40">
        <f>5000*1.4</f>
        <v>7000</v>
      </c>
      <c r="G3" s="40">
        <f>7500*1.4</f>
        <v>10500</v>
      </c>
      <c r="H3" s="40">
        <f>10000*1.4</f>
        <v>14000</v>
      </c>
      <c r="I3" s="40">
        <f>20000*1.4</f>
        <v>28000</v>
      </c>
      <c r="J3" s="40">
        <f>30000*1.4</f>
        <v>42000</v>
      </c>
      <c r="K3" s="40">
        <f>40000*1.4</f>
        <v>56000</v>
      </c>
      <c r="L3" s="40">
        <f>60000*1.4</f>
        <v>84000</v>
      </c>
      <c r="M3" s="40">
        <f>90000*1.4</f>
        <v>126000</v>
      </c>
      <c r="N3" s="40">
        <f>110000*1.4</f>
        <v>154000</v>
      </c>
      <c r="O3" s="40">
        <f>125000*1.4</f>
        <v>175000</v>
      </c>
      <c r="P3" s="41">
        <f>SUM(E3:O3)</f>
        <v>697900</v>
      </c>
    </row>
    <row r="4">
      <c r="A4" s="42" t="s">
        <v>17</v>
      </c>
      <c r="B4" s="43">
        <v>0.3</v>
      </c>
      <c r="C4" s="43"/>
      <c r="D4" s="43"/>
      <c r="E4" s="43">
        <v>0.0</v>
      </c>
      <c r="F4" s="43">
        <v>0.05</v>
      </c>
      <c r="G4" s="43">
        <v>0.075</v>
      </c>
      <c r="H4" s="43">
        <v>0.1</v>
      </c>
      <c r="I4" s="43">
        <v>0.15</v>
      </c>
      <c r="J4" s="43">
        <v>0.2</v>
      </c>
      <c r="K4" s="43">
        <v>0.25</v>
      </c>
      <c r="L4" s="43">
        <v>0.3</v>
      </c>
      <c r="M4" s="43">
        <v>0.3</v>
      </c>
      <c r="N4" s="43">
        <v>0.3</v>
      </c>
      <c r="O4" s="43">
        <v>0.3</v>
      </c>
      <c r="P4" s="44"/>
    </row>
    <row r="5">
      <c r="A5" s="15" t="s">
        <v>18</v>
      </c>
      <c r="B5" s="12"/>
      <c r="C5" s="12"/>
      <c r="D5" s="12"/>
      <c r="E5" s="16">
        <f t="shared" ref="E5:O5" si="1">E6/20</f>
        <v>70</v>
      </c>
      <c r="F5" s="16">
        <f t="shared" si="1"/>
        <v>350</v>
      </c>
      <c r="G5" s="16">
        <f t="shared" si="1"/>
        <v>525</v>
      </c>
      <c r="H5" s="16">
        <f t="shared" si="1"/>
        <v>700</v>
      </c>
      <c r="I5" s="16">
        <f t="shared" si="1"/>
        <v>1400</v>
      </c>
      <c r="J5" s="16">
        <f t="shared" si="1"/>
        <v>2100</v>
      </c>
      <c r="K5" s="16">
        <f t="shared" si="1"/>
        <v>2800</v>
      </c>
      <c r="L5" s="16">
        <f t="shared" si="1"/>
        <v>4200</v>
      </c>
      <c r="M5" s="16">
        <f t="shared" si="1"/>
        <v>6300</v>
      </c>
      <c r="N5" s="16">
        <f t="shared" si="1"/>
        <v>7700</v>
      </c>
      <c r="O5" s="16">
        <f t="shared" si="1"/>
        <v>8750</v>
      </c>
      <c r="P5" s="12"/>
    </row>
    <row r="6">
      <c r="A6" s="8" t="s">
        <v>19</v>
      </c>
      <c r="B6" s="12">
        <f t="shared" ref="B6:P6" si="2">B3</f>
        <v>50000</v>
      </c>
      <c r="C6" s="12" t="str">
        <f t="shared" si="2"/>
        <v/>
      </c>
      <c r="D6" s="12" t="str">
        <f t="shared" si="2"/>
        <v/>
      </c>
      <c r="E6" s="12">
        <f t="shared" si="2"/>
        <v>1400</v>
      </c>
      <c r="F6" s="12">
        <f t="shared" si="2"/>
        <v>7000</v>
      </c>
      <c r="G6" s="12">
        <f t="shared" si="2"/>
        <v>10500</v>
      </c>
      <c r="H6" s="12">
        <f t="shared" si="2"/>
        <v>14000</v>
      </c>
      <c r="I6" s="12">
        <f t="shared" si="2"/>
        <v>28000</v>
      </c>
      <c r="J6" s="12">
        <f t="shared" si="2"/>
        <v>42000</v>
      </c>
      <c r="K6" s="12">
        <f t="shared" si="2"/>
        <v>56000</v>
      </c>
      <c r="L6" s="12">
        <f t="shared" si="2"/>
        <v>84000</v>
      </c>
      <c r="M6" s="12">
        <f t="shared" si="2"/>
        <v>126000</v>
      </c>
      <c r="N6" s="12">
        <f t="shared" si="2"/>
        <v>154000</v>
      </c>
      <c r="O6" s="12">
        <f t="shared" si="2"/>
        <v>175000</v>
      </c>
      <c r="P6" s="12">
        <f t="shared" si="2"/>
        <v>697900</v>
      </c>
    </row>
    <row r="7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"/>
    </row>
    <row r="8">
      <c r="A8" s="18" t="s">
        <v>20</v>
      </c>
      <c r="B8" s="12">
        <f t="shared" ref="B8:C8" si="3">B6*0.35</f>
        <v>17500</v>
      </c>
      <c r="C8" s="12">
        <f t="shared" si="3"/>
        <v>0</v>
      </c>
      <c r="D8" s="12">
        <f>D6*0.3</f>
        <v>0</v>
      </c>
      <c r="E8" s="12">
        <f t="shared" ref="E8:O8" si="4">E6*0.32</f>
        <v>448</v>
      </c>
      <c r="F8" s="12">
        <f t="shared" si="4"/>
        <v>2240</v>
      </c>
      <c r="G8" s="12">
        <f t="shared" si="4"/>
        <v>3360</v>
      </c>
      <c r="H8" s="12">
        <f t="shared" si="4"/>
        <v>4480</v>
      </c>
      <c r="I8" s="12">
        <f t="shared" si="4"/>
        <v>8960</v>
      </c>
      <c r="J8" s="12">
        <f t="shared" si="4"/>
        <v>13440</v>
      </c>
      <c r="K8" s="12">
        <f t="shared" si="4"/>
        <v>17920</v>
      </c>
      <c r="L8" s="12">
        <f t="shared" si="4"/>
        <v>26880</v>
      </c>
      <c r="M8" s="12">
        <f t="shared" si="4"/>
        <v>40320</v>
      </c>
      <c r="N8" s="12">
        <f t="shared" si="4"/>
        <v>49280</v>
      </c>
      <c r="O8" s="12">
        <f t="shared" si="4"/>
        <v>56000</v>
      </c>
      <c r="P8" s="12">
        <f>SUM(E8:O8)</f>
        <v>223328</v>
      </c>
    </row>
    <row r="9">
      <c r="A9" s="15" t="s">
        <v>21</v>
      </c>
      <c r="B9" s="19">
        <f t="shared" ref="B9:P9" si="5">B6-B8</f>
        <v>32500</v>
      </c>
      <c r="C9" s="19">
        <f t="shared" si="5"/>
        <v>0</v>
      </c>
      <c r="D9" s="19">
        <f t="shared" si="5"/>
        <v>0</v>
      </c>
      <c r="E9" s="19">
        <f t="shared" si="5"/>
        <v>952</v>
      </c>
      <c r="F9" s="19">
        <f t="shared" si="5"/>
        <v>4760</v>
      </c>
      <c r="G9" s="19">
        <f t="shared" si="5"/>
        <v>7140</v>
      </c>
      <c r="H9" s="19">
        <f t="shared" si="5"/>
        <v>9520</v>
      </c>
      <c r="I9" s="19">
        <f t="shared" si="5"/>
        <v>19040</v>
      </c>
      <c r="J9" s="19">
        <f t="shared" si="5"/>
        <v>28560</v>
      </c>
      <c r="K9" s="19">
        <f t="shared" si="5"/>
        <v>38080</v>
      </c>
      <c r="L9" s="19">
        <f t="shared" si="5"/>
        <v>57120</v>
      </c>
      <c r="M9" s="19">
        <f t="shared" si="5"/>
        <v>85680</v>
      </c>
      <c r="N9" s="19">
        <f t="shared" si="5"/>
        <v>104720</v>
      </c>
      <c r="O9" s="19">
        <f t="shared" si="5"/>
        <v>119000</v>
      </c>
      <c r="P9" s="19">
        <f t="shared" si="5"/>
        <v>474572</v>
      </c>
    </row>
    <row r="10">
      <c r="A10" s="8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>
      <c r="A11" s="18" t="s">
        <v>23</v>
      </c>
      <c r="B11" s="21"/>
      <c r="C11" s="22" t="str">
        <f t="shared" ref="C11:O11" si="6">C6/C17</f>
        <v>#DIV/0!</v>
      </c>
      <c r="D11" s="22" t="str">
        <f t="shared" si="6"/>
        <v>#DIV/0!</v>
      </c>
      <c r="E11" s="22">
        <f t="shared" si="6"/>
        <v>0.2333333333</v>
      </c>
      <c r="F11" s="22">
        <f t="shared" si="6"/>
        <v>0.6140350877</v>
      </c>
      <c r="G11" s="22">
        <f t="shared" si="6"/>
        <v>0.7291666667</v>
      </c>
      <c r="H11" s="22">
        <f t="shared" si="6"/>
        <v>0.6862745098</v>
      </c>
      <c r="I11" s="22">
        <f t="shared" si="6"/>
        <v>0.9150326797</v>
      </c>
      <c r="J11" s="22">
        <f t="shared" si="6"/>
        <v>1.166666667</v>
      </c>
      <c r="K11" s="22">
        <f t="shared" si="6"/>
        <v>1.555555556</v>
      </c>
      <c r="L11" s="22">
        <f t="shared" si="6"/>
        <v>2</v>
      </c>
      <c r="M11" s="22">
        <f t="shared" si="6"/>
        <v>2.8</v>
      </c>
      <c r="N11" s="22">
        <f t="shared" si="6"/>
        <v>3.208333333</v>
      </c>
      <c r="O11" s="22">
        <f t="shared" si="6"/>
        <v>3.240740741</v>
      </c>
      <c r="P11" s="23"/>
    </row>
    <row r="12">
      <c r="A12" s="42" t="s">
        <v>24</v>
      </c>
      <c r="B12" s="24">
        <v>35.0</v>
      </c>
      <c r="C12" s="24"/>
      <c r="D12" s="24"/>
      <c r="E12" s="24">
        <v>20.0</v>
      </c>
      <c r="F12" s="24">
        <v>22.5</v>
      </c>
      <c r="G12" s="24">
        <v>25.0</v>
      </c>
      <c r="H12" s="24">
        <v>25.0</v>
      </c>
      <c r="I12" s="24">
        <v>25.0</v>
      </c>
      <c r="J12" s="24">
        <v>27.5</v>
      </c>
      <c r="K12" s="24">
        <v>30.0</v>
      </c>
      <c r="L12" s="24">
        <v>32.5</v>
      </c>
      <c r="M12" s="24">
        <v>35.0</v>
      </c>
      <c r="N12" s="24">
        <v>37.0</v>
      </c>
      <c r="O12" s="24">
        <v>40.0</v>
      </c>
      <c r="P12" s="45"/>
    </row>
    <row r="13">
      <c r="A13" s="18" t="s">
        <v>25</v>
      </c>
      <c r="B13" s="26"/>
      <c r="C13" s="16" t="str">
        <f t="shared" ref="C13:O13" si="7">C3/C12</f>
        <v>#DIV/0!</v>
      </c>
      <c r="D13" s="16" t="str">
        <f t="shared" si="7"/>
        <v>#DIV/0!</v>
      </c>
      <c r="E13" s="16">
        <f t="shared" si="7"/>
        <v>70</v>
      </c>
      <c r="F13" s="16">
        <f t="shared" si="7"/>
        <v>311.1111111</v>
      </c>
      <c r="G13" s="16">
        <f t="shared" si="7"/>
        <v>420</v>
      </c>
      <c r="H13" s="16">
        <f t="shared" si="7"/>
        <v>560</v>
      </c>
      <c r="I13" s="16">
        <f t="shared" si="7"/>
        <v>1120</v>
      </c>
      <c r="J13" s="16">
        <f t="shared" si="7"/>
        <v>1527.272727</v>
      </c>
      <c r="K13" s="16">
        <f t="shared" si="7"/>
        <v>1866.666667</v>
      </c>
      <c r="L13" s="16">
        <f t="shared" si="7"/>
        <v>2584.615385</v>
      </c>
      <c r="M13" s="16">
        <f t="shared" si="7"/>
        <v>3600</v>
      </c>
      <c r="N13" s="16">
        <f t="shared" si="7"/>
        <v>4162.162162</v>
      </c>
      <c r="O13" s="16">
        <f t="shared" si="7"/>
        <v>4375</v>
      </c>
      <c r="P13" s="27">
        <f t="shared" ref="P13:P14" si="9">SUM(E13:M13)</f>
        <v>12059.66589</v>
      </c>
    </row>
    <row r="14">
      <c r="A14" s="18" t="s">
        <v>26</v>
      </c>
      <c r="B14" s="26">
        <f t="shared" ref="B14:O14" si="8">(B3*(1-B4))/B12</f>
        <v>1000</v>
      </c>
      <c r="C14" s="16" t="str">
        <f t="shared" si="8"/>
        <v>#DIV/0!</v>
      </c>
      <c r="D14" s="16" t="str">
        <f t="shared" si="8"/>
        <v>#DIV/0!</v>
      </c>
      <c r="E14" s="16">
        <f t="shared" si="8"/>
        <v>70</v>
      </c>
      <c r="F14" s="16">
        <f t="shared" si="8"/>
        <v>295.5555556</v>
      </c>
      <c r="G14" s="16">
        <f t="shared" si="8"/>
        <v>388.5</v>
      </c>
      <c r="H14" s="16">
        <f t="shared" si="8"/>
        <v>504</v>
      </c>
      <c r="I14" s="16">
        <f t="shared" si="8"/>
        <v>952</v>
      </c>
      <c r="J14" s="16">
        <f t="shared" si="8"/>
        <v>1221.818182</v>
      </c>
      <c r="K14" s="16">
        <f t="shared" si="8"/>
        <v>1400</v>
      </c>
      <c r="L14" s="16">
        <f t="shared" si="8"/>
        <v>1809.230769</v>
      </c>
      <c r="M14" s="16">
        <f t="shared" si="8"/>
        <v>2520</v>
      </c>
      <c r="N14" s="16">
        <f t="shared" si="8"/>
        <v>2913.513514</v>
      </c>
      <c r="O14" s="16">
        <f t="shared" si="8"/>
        <v>3062.5</v>
      </c>
      <c r="P14" s="27">
        <f t="shared" si="9"/>
        <v>9161.104507</v>
      </c>
    </row>
    <row r="15">
      <c r="A15" s="18" t="s">
        <v>27</v>
      </c>
      <c r="B15" s="9"/>
      <c r="C15" s="28" t="str">
        <f t="shared" ref="C15:O15" si="10">C17/C13</f>
        <v>#DIV/0!</v>
      </c>
      <c r="D15" s="28" t="str">
        <f t="shared" si="10"/>
        <v>#DIV/0!</v>
      </c>
      <c r="E15" s="28">
        <f t="shared" si="10"/>
        <v>85.71428571</v>
      </c>
      <c r="F15" s="28">
        <f t="shared" si="10"/>
        <v>36.64285714</v>
      </c>
      <c r="G15" s="28">
        <f t="shared" si="10"/>
        <v>34.28571429</v>
      </c>
      <c r="H15" s="28">
        <f t="shared" si="10"/>
        <v>36.42857143</v>
      </c>
      <c r="I15" s="28">
        <f t="shared" si="10"/>
        <v>27.32142857</v>
      </c>
      <c r="J15" s="28">
        <f t="shared" si="10"/>
        <v>23.57142857</v>
      </c>
      <c r="K15" s="28">
        <f t="shared" si="10"/>
        <v>19.28571429</v>
      </c>
      <c r="L15" s="28">
        <f t="shared" si="10"/>
        <v>16.25</v>
      </c>
      <c r="M15" s="28">
        <f t="shared" si="10"/>
        <v>12.5</v>
      </c>
      <c r="N15" s="28">
        <f t="shared" si="10"/>
        <v>11.53246753</v>
      </c>
      <c r="O15" s="28">
        <f t="shared" si="10"/>
        <v>12.34285714</v>
      </c>
      <c r="P15" s="28"/>
    </row>
    <row r="16">
      <c r="A16" s="18" t="s">
        <v>28</v>
      </c>
      <c r="B16" s="9">
        <v>50.0</v>
      </c>
      <c r="C16" s="28" t="str">
        <f t="shared" ref="C16:O16" si="11">C17/C14</f>
        <v>#DIV/0!</v>
      </c>
      <c r="D16" s="28" t="str">
        <f t="shared" si="11"/>
        <v>#DIV/0!</v>
      </c>
      <c r="E16" s="28">
        <f t="shared" si="11"/>
        <v>85.71428571</v>
      </c>
      <c r="F16" s="28">
        <f t="shared" si="11"/>
        <v>38.57142857</v>
      </c>
      <c r="G16" s="28">
        <f t="shared" si="11"/>
        <v>37.06563707</v>
      </c>
      <c r="H16" s="28">
        <f t="shared" si="11"/>
        <v>40.47619048</v>
      </c>
      <c r="I16" s="28">
        <f t="shared" si="11"/>
        <v>32.14285714</v>
      </c>
      <c r="J16" s="28">
        <f t="shared" si="11"/>
        <v>29.46428571</v>
      </c>
      <c r="K16" s="28">
        <f t="shared" si="11"/>
        <v>25.71428571</v>
      </c>
      <c r="L16" s="28">
        <f t="shared" si="11"/>
        <v>23.21428571</v>
      </c>
      <c r="M16" s="28">
        <f t="shared" si="11"/>
        <v>17.85714286</v>
      </c>
      <c r="N16" s="28">
        <f t="shared" si="11"/>
        <v>16.47495362</v>
      </c>
      <c r="O16" s="28">
        <f t="shared" si="11"/>
        <v>17.63265306</v>
      </c>
      <c r="P16" s="28"/>
    </row>
    <row r="17">
      <c r="A17" s="29" t="s">
        <v>29</v>
      </c>
      <c r="B17" s="30">
        <f>B14*B16</f>
        <v>50000</v>
      </c>
      <c r="C17" s="30">
        <f t="shared" ref="C17:O17" si="12">C41</f>
        <v>0</v>
      </c>
      <c r="D17" s="30">
        <f t="shared" si="12"/>
        <v>0</v>
      </c>
      <c r="E17" s="19">
        <f t="shared" si="12"/>
        <v>6000</v>
      </c>
      <c r="F17" s="19">
        <f t="shared" si="12"/>
        <v>11400</v>
      </c>
      <c r="G17" s="19">
        <f t="shared" si="12"/>
        <v>14400</v>
      </c>
      <c r="H17" s="19">
        <f t="shared" si="12"/>
        <v>20400</v>
      </c>
      <c r="I17" s="19">
        <f t="shared" si="12"/>
        <v>30600</v>
      </c>
      <c r="J17" s="19">
        <f t="shared" si="12"/>
        <v>36000</v>
      </c>
      <c r="K17" s="19">
        <f t="shared" si="12"/>
        <v>36000</v>
      </c>
      <c r="L17" s="19">
        <f t="shared" si="12"/>
        <v>42000</v>
      </c>
      <c r="M17" s="19">
        <f t="shared" si="12"/>
        <v>45000</v>
      </c>
      <c r="N17" s="19">
        <f t="shared" si="12"/>
        <v>48000</v>
      </c>
      <c r="O17" s="19">
        <f t="shared" si="12"/>
        <v>54000</v>
      </c>
      <c r="P17" s="19">
        <f>SUM(B17:M17)</f>
        <v>291800</v>
      </c>
    </row>
    <row r="18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>
      <c r="A19" s="8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>
      <c r="A20" s="5" t="s">
        <v>31</v>
      </c>
      <c r="B20" s="31">
        <f t="shared" ref="B20:C20" si="13">100%-(SUM(B22:B28))</f>
        <v>1</v>
      </c>
      <c r="C20" s="31" t="str">
        <f t="shared" si="13"/>
        <v>#DIV/0!</v>
      </c>
      <c r="D20" s="31" t="str">
        <f>100%-(SUM(D21:D28))</f>
        <v>#DIV/0!</v>
      </c>
      <c r="E20" s="13">
        <f t="shared" ref="E20:E27" si="14">E32/$E$17</f>
        <v>1</v>
      </c>
      <c r="F20" s="13">
        <f t="shared" ref="F20:F27" si="15">F32/$F$17</f>
        <v>0.7894736842</v>
      </c>
      <c r="G20" s="13">
        <f t="shared" ref="G20:G27" si="16">G32/$G$17</f>
        <v>0.8333333333</v>
      </c>
      <c r="H20" s="13">
        <f t="shared" ref="H20:H27" si="17">H32/$H$17</f>
        <v>0.8823529412</v>
      </c>
      <c r="I20" s="13">
        <f t="shared" ref="I20:I27" si="18">I32/$I$17</f>
        <v>0.6862745098</v>
      </c>
      <c r="J20" s="13">
        <f t="shared" ref="J20:J27" si="19">J32/$J$17</f>
        <v>0.6666666667</v>
      </c>
      <c r="K20" s="13">
        <f t="shared" ref="K20:K27" si="20">K32/$K$17</f>
        <v>0.6666666667</v>
      </c>
      <c r="L20" s="13">
        <f t="shared" ref="L20:L27" si="21">L32/$L$17</f>
        <v>0.6428571429</v>
      </c>
      <c r="M20" s="13">
        <f t="shared" ref="M20:M27" si="22">M32/$M$17</f>
        <v>0.6666666667</v>
      </c>
      <c r="N20" s="13">
        <f t="shared" ref="N20:N27" si="23">N32/$N$17</f>
        <v>0.625</v>
      </c>
      <c r="O20" s="13">
        <f t="shared" ref="O20:O27" si="24">O32/$O$17</f>
        <v>0.6666666667</v>
      </c>
      <c r="P20" s="13">
        <f t="shared" ref="P20:P27" si="25">P32/$P$17</f>
        <v>0.8122001371</v>
      </c>
    </row>
    <row r="21">
      <c r="A21" s="5" t="s">
        <v>32</v>
      </c>
      <c r="B21" s="13">
        <v>0.0</v>
      </c>
      <c r="C21" s="13">
        <v>0.0</v>
      </c>
      <c r="D21" s="13">
        <v>0.0</v>
      </c>
      <c r="E21" s="13">
        <f t="shared" si="14"/>
        <v>0</v>
      </c>
      <c r="F21" s="13">
        <f t="shared" si="15"/>
        <v>0</v>
      </c>
      <c r="G21" s="13">
        <f t="shared" si="16"/>
        <v>0</v>
      </c>
      <c r="H21" s="13">
        <f t="shared" si="17"/>
        <v>0</v>
      </c>
      <c r="I21" s="13">
        <f t="shared" si="18"/>
        <v>0.1960784314</v>
      </c>
      <c r="J21" s="13">
        <f t="shared" si="19"/>
        <v>0.1666666667</v>
      </c>
      <c r="K21" s="13">
        <f t="shared" si="20"/>
        <v>0.1666666667</v>
      </c>
      <c r="L21" s="13">
        <f t="shared" si="21"/>
        <v>0.1428571429</v>
      </c>
      <c r="M21" s="13">
        <f t="shared" si="22"/>
        <v>0.1333333333</v>
      </c>
      <c r="N21" s="13">
        <f t="shared" si="23"/>
        <v>0.125</v>
      </c>
      <c r="O21" s="13">
        <f t="shared" si="24"/>
        <v>0.1111111111</v>
      </c>
      <c r="P21" s="13">
        <f t="shared" si="25"/>
        <v>0.1439342015</v>
      </c>
    </row>
    <row r="22">
      <c r="A22" s="5" t="s">
        <v>33</v>
      </c>
      <c r="B22" s="13">
        <v>0.0</v>
      </c>
      <c r="C22" s="13" t="str">
        <f t="shared" ref="C22:D22" si="26">C34/C17</f>
        <v>#DIV/0!</v>
      </c>
      <c r="D22" s="13" t="str">
        <f t="shared" si="26"/>
        <v>#DIV/0!</v>
      </c>
      <c r="E22" s="13">
        <f t="shared" si="14"/>
        <v>0</v>
      </c>
      <c r="F22" s="13">
        <f t="shared" si="15"/>
        <v>0.2105263158</v>
      </c>
      <c r="G22" s="13">
        <f t="shared" si="16"/>
        <v>0.1666666667</v>
      </c>
      <c r="H22" s="13">
        <f t="shared" si="17"/>
        <v>0.1176470588</v>
      </c>
      <c r="I22" s="13">
        <f t="shared" si="18"/>
        <v>0.1176470588</v>
      </c>
      <c r="J22" s="13">
        <f t="shared" si="19"/>
        <v>0.1666666667</v>
      </c>
      <c r="K22" s="13">
        <f t="shared" si="20"/>
        <v>0.1666666667</v>
      </c>
      <c r="L22" s="13">
        <f t="shared" si="21"/>
        <v>0.2142857143</v>
      </c>
      <c r="M22" s="13">
        <f t="shared" si="22"/>
        <v>0.2</v>
      </c>
      <c r="N22" s="13">
        <f t="shared" si="23"/>
        <v>0.25</v>
      </c>
      <c r="O22" s="13">
        <f t="shared" si="24"/>
        <v>0.2222222222</v>
      </c>
      <c r="P22" s="13">
        <f t="shared" si="25"/>
        <v>0.2220699109</v>
      </c>
    </row>
    <row r="23">
      <c r="A23" s="5" t="s">
        <v>34</v>
      </c>
      <c r="B23" s="31">
        <v>0.0</v>
      </c>
      <c r="C23" s="31">
        <v>0.0</v>
      </c>
      <c r="D23" s="13">
        <v>0.0</v>
      </c>
      <c r="E23" s="13">
        <f t="shared" si="14"/>
        <v>0</v>
      </c>
      <c r="F23" s="13">
        <f t="shared" si="15"/>
        <v>0</v>
      </c>
      <c r="G23" s="13">
        <f t="shared" si="16"/>
        <v>0</v>
      </c>
      <c r="H23" s="13">
        <f t="shared" si="17"/>
        <v>0</v>
      </c>
      <c r="I23" s="13">
        <f t="shared" si="18"/>
        <v>0</v>
      </c>
      <c r="J23" s="13">
        <f t="shared" si="19"/>
        <v>0</v>
      </c>
      <c r="K23" s="13">
        <f t="shared" si="20"/>
        <v>0</v>
      </c>
      <c r="L23" s="13">
        <f t="shared" si="21"/>
        <v>0</v>
      </c>
      <c r="M23" s="13">
        <f t="shared" si="22"/>
        <v>0</v>
      </c>
      <c r="N23" s="13">
        <f t="shared" si="23"/>
        <v>0</v>
      </c>
      <c r="O23" s="13">
        <f t="shared" si="24"/>
        <v>0</v>
      </c>
      <c r="P23" s="13">
        <f t="shared" si="25"/>
        <v>0</v>
      </c>
    </row>
    <row r="24">
      <c r="A24" s="18" t="s">
        <v>35</v>
      </c>
      <c r="B24" s="31">
        <v>0.0</v>
      </c>
      <c r="C24" s="31">
        <v>0.0</v>
      </c>
      <c r="D24" s="31">
        <v>0.0</v>
      </c>
      <c r="E24" s="13">
        <f t="shared" si="14"/>
        <v>0</v>
      </c>
      <c r="F24" s="13">
        <f t="shared" si="15"/>
        <v>0</v>
      </c>
      <c r="G24" s="13">
        <f t="shared" si="16"/>
        <v>0</v>
      </c>
      <c r="H24" s="13">
        <f t="shared" si="17"/>
        <v>0</v>
      </c>
      <c r="I24" s="13">
        <f t="shared" si="18"/>
        <v>0</v>
      </c>
      <c r="J24" s="13">
        <f t="shared" si="19"/>
        <v>0</v>
      </c>
      <c r="K24" s="13">
        <f t="shared" si="20"/>
        <v>0</v>
      </c>
      <c r="L24" s="13">
        <f t="shared" si="21"/>
        <v>0</v>
      </c>
      <c r="M24" s="13">
        <f t="shared" si="22"/>
        <v>0</v>
      </c>
      <c r="N24" s="13">
        <f t="shared" si="23"/>
        <v>0</v>
      </c>
      <c r="O24" s="13">
        <f t="shared" si="24"/>
        <v>0</v>
      </c>
      <c r="P24" s="13">
        <f t="shared" si="25"/>
        <v>0</v>
      </c>
    </row>
    <row r="25">
      <c r="A25" s="5" t="s">
        <v>36</v>
      </c>
      <c r="B25" s="31">
        <v>0.0</v>
      </c>
      <c r="C25" s="31">
        <v>0.0</v>
      </c>
      <c r="D25" s="31">
        <v>0.0</v>
      </c>
      <c r="E25" s="13">
        <f t="shared" si="14"/>
        <v>0</v>
      </c>
      <c r="F25" s="13">
        <f t="shared" si="15"/>
        <v>0</v>
      </c>
      <c r="G25" s="13">
        <f t="shared" si="16"/>
        <v>0</v>
      </c>
      <c r="H25" s="13">
        <f t="shared" si="17"/>
        <v>0</v>
      </c>
      <c r="I25" s="13">
        <f t="shared" si="18"/>
        <v>0</v>
      </c>
      <c r="J25" s="13">
        <f t="shared" si="19"/>
        <v>0</v>
      </c>
      <c r="K25" s="13">
        <f t="shared" si="20"/>
        <v>0</v>
      </c>
      <c r="L25" s="13">
        <f t="shared" si="21"/>
        <v>0</v>
      </c>
      <c r="M25" s="13">
        <f t="shared" si="22"/>
        <v>0</v>
      </c>
      <c r="N25" s="13">
        <f t="shared" si="23"/>
        <v>0</v>
      </c>
      <c r="O25" s="13">
        <f t="shared" si="24"/>
        <v>0</v>
      </c>
      <c r="P25" s="13">
        <f t="shared" si="25"/>
        <v>0</v>
      </c>
    </row>
    <row r="26">
      <c r="A26" s="18" t="s">
        <v>37</v>
      </c>
      <c r="B26" s="31"/>
      <c r="C26" s="31"/>
      <c r="D26" s="31"/>
      <c r="E26" s="13">
        <f t="shared" si="14"/>
        <v>0</v>
      </c>
      <c r="F26" s="13">
        <f t="shared" si="15"/>
        <v>0</v>
      </c>
      <c r="G26" s="13">
        <f t="shared" si="16"/>
        <v>0</v>
      </c>
      <c r="H26" s="13">
        <f t="shared" si="17"/>
        <v>0</v>
      </c>
      <c r="I26" s="13">
        <f t="shared" si="18"/>
        <v>0</v>
      </c>
      <c r="J26" s="13">
        <f t="shared" si="19"/>
        <v>0</v>
      </c>
      <c r="K26" s="13">
        <f t="shared" si="20"/>
        <v>0</v>
      </c>
      <c r="L26" s="13">
        <f t="shared" si="21"/>
        <v>0</v>
      </c>
      <c r="M26" s="13">
        <f t="shared" si="22"/>
        <v>0</v>
      </c>
      <c r="N26" s="13">
        <f t="shared" si="23"/>
        <v>0</v>
      </c>
      <c r="O26" s="13">
        <f t="shared" si="24"/>
        <v>0</v>
      </c>
      <c r="P26" s="13">
        <f t="shared" si="25"/>
        <v>0</v>
      </c>
    </row>
    <row r="27">
      <c r="A27" s="18" t="s">
        <v>38</v>
      </c>
      <c r="B27" s="31"/>
      <c r="C27" s="31"/>
      <c r="D27" s="31"/>
      <c r="E27" s="13">
        <f t="shared" si="14"/>
        <v>0</v>
      </c>
      <c r="F27" s="13">
        <f t="shared" si="15"/>
        <v>0</v>
      </c>
      <c r="G27" s="13">
        <f t="shared" si="16"/>
        <v>0</v>
      </c>
      <c r="H27" s="13">
        <f t="shared" si="17"/>
        <v>0</v>
      </c>
      <c r="I27" s="13">
        <f t="shared" si="18"/>
        <v>0</v>
      </c>
      <c r="J27" s="13">
        <f t="shared" si="19"/>
        <v>0</v>
      </c>
      <c r="K27" s="13">
        <f t="shared" si="20"/>
        <v>0</v>
      </c>
      <c r="L27" s="13">
        <f t="shared" si="21"/>
        <v>0</v>
      </c>
      <c r="M27" s="13">
        <f t="shared" si="22"/>
        <v>0</v>
      </c>
      <c r="N27" s="13">
        <f t="shared" si="23"/>
        <v>0</v>
      </c>
      <c r="O27" s="13">
        <f t="shared" si="24"/>
        <v>0</v>
      </c>
      <c r="P27" s="13">
        <f t="shared" si="25"/>
        <v>0</v>
      </c>
    </row>
    <row r="28">
      <c r="A28" s="5" t="s">
        <v>39</v>
      </c>
      <c r="B28" s="31">
        <v>0.0</v>
      </c>
      <c r="C28" s="31">
        <v>0.0</v>
      </c>
      <c r="D28" s="31">
        <v>0.0</v>
      </c>
      <c r="E28" s="13">
        <f>E38/$E$17</f>
        <v>0</v>
      </c>
      <c r="F28" s="13">
        <f>F38/$F$17</f>
        <v>0</v>
      </c>
      <c r="G28" s="13">
        <f>G38/$G$17</f>
        <v>0</v>
      </c>
      <c r="H28" s="13">
        <f>H38/$H$17</f>
        <v>0</v>
      </c>
      <c r="I28" s="13">
        <f>I38/$I$17</f>
        <v>0</v>
      </c>
      <c r="J28" s="13">
        <f>J38/$J$17</f>
        <v>0</v>
      </c>
      <c r="K28" s="13">
        <f>K38/$K$17</f>
        <v>0</v>
      </c>
      <c r="L28" s="13">
        <f>L38/$L$17</f>
        <v>0</v>
      </c>
      <c r="M28" s="13">
        <f>M38/$M$17</f>
        <v>0</v>
      </c>
      <c r="N28" s="13">
        <f>N38/$N$17</f>
        <v>0</v>
      </c>
      <c r="O28" s="13">
        <f>O38/$O$17</f>
        <v>0</v>
      </c>
      <c r="P28" s="13">
        <f>P38/$P$17</f>
        <v>0</v>
      </c>
    </row>
    <row r="29">
      <c r="A29" s="29" t="s">
        <v>15</v>
      </c>
      <c r="B29" s="32">
        <f t="shared" ref="B29:O29" si="27">SUM(B20:B28)</f>
        <v>1</v>
      </c>
      <c r="C29" s="32" t="str">
        <f t="shared" si="27"/>
        <v>#DIV/0!</v>
      </c>
      <c r="D29" s="32" t="str">
        <f t="shared" si="27"/>
        <v>#DIV/0!</v>
      </c>
      <c r="E29" s="33">
        <f t="shared" si="27"/>
        <v>1</v>
      </c>
      <c r="F29" s="33">
        <f t="shared" si="27"/>
        <v>1</v>
      </c>
      <c r="G29" s="33">
        <f t="shared" si="27"/>
        <v>1</v>
      </c>
      <c r="H29" s="33">
        <f t="shared" si="27"/>
        <v>1</v>
      </c>
      <c r="I29" s="33">
        <f t="shared" si="27"/>
        <v>1</v>
      </c>
      <c r="J29" s="33">
        <f t="shared" si="27"/>
        <v>1</v>
      </c>
      <c r="K29" s="33">
        <f t="shared" si="27"/>
        <v>1</v>
      </c>
      <c r="L29" s="33">
        <f t="shared" si="27"/>
        <v>1</v>
      </c>
      <c r="M29" s="33">
        <f t="shared" si="27"/>
        <v>1</v>
      </c>
      <c r="N29" s="33">
        <f t="shared" si="27"/>
        <v>1</v>
      </c>
      <c r="O29" s="33">
        <f t="shared" si="27"/>
        <v>1</v>
      </c>
      <c r="P29" s="33"/>
    </row>
    <row r="30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>
      <c r="A31" s="8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>
      <c r="A32" s="42" t="s">
        <v>31</v>
      </c>
      <c r="B32" s="41">
        <f>B17*B20</f>
        <v>50000</v>
      </c>
      <c r="C32" s="24"/>
      <c r="D32" s="24"/>
      <c r="E32" s="24">
        <f>5000*1.2</f>
        <v>6000</v>
      </c>
      <c r="F32" s="24">
        <f>7500*1.2</f>
        <v>9000</v>
      </c>
      <c r="G32" s="24">
        <f>10000*1.2</f>
        <v>12000</v>
      </c>
      <c r="H32" s="24">
        <f>15000*1.2</f>
        <v>18000</v>
      </c>
      <c r="I32" s="24">
        <f>17500*1.2</f>
        <v>21000</v>
      </c>
      <c r="J32" s="24">
        <f t="shared" ref="J32:K32" si="28">20000*1.2</f>
        <v>24000</v>
      </c>
      <c r="K32" s="24">
        <f t="shared" si="28"/>
        <v>24000</v>
      </c>
      <c r="L32" s="24">
        <f>22500*1.2</f>
        <v>27000</v>
      </c>
      <c r="M32" s="24">
        <f t="shared" ref="M32:N32" si="29">25000*1.2</f>
        <v>30000</v>
      </c>
      <c r="N32" s="24">
        <f t="shared" si="29"/>
        <v>30000</v>
      </c>
      <c r="O32" s="24">
        <f>30000*1.2</f>
        <v>36000</v>
      </c>
      <c r="P32" s="24">
        <f t="shared" ref="P32:P38" si="31">SUM(E32:O32)</f>
        <v>237000</v>
      </c>
    </row>
    <row r="33">
      <c r="A33" s="42" t="s">
        <v>32</v>
      </c>
      <c r="B33" s="41">
        <f>B21*B17</f>
        <v>0</v>
      </c>
      <c r="C33" s="24"/>
      <c r="D33" s="24"/>
      <c r="E33" s="24"/>
      <c r="F33" s="24"/>
      <c r="G33" s="24"/>
      <c r="H33" s="24"/>
      <c r="I33" s="24">
        <f t="shared" ref="I33:O33" si="30">5000*1.2</f>
        <v>6000</v>
      </c>
      <c r="J33" s="24">
        <f t="shared" si="30"/>
        <v>6000</v>
      </c>
      <c r="K33" s="24">
        <f t="shared" si="30"/>
        <v>6000</v>
      </c>
      <c r="L33" s="24">
        <f t="shared" si="30"/>
        <v>6000</v>
      </c>
      <c r="M33" s="24">
        <f t="shared" si="30"/>
        <v>6000</v>
      </c>
      <c r="N33" s="24">
        <f t="shared" si="30"/>
        <v>6000</v>
      </c>
      <c r="O33" s="24">
        <f t="shared" si="30"/>
        <v>6000</v>
      </c>
      <c r="P33" s="24">
        <f t="shared" si="31"/>
        <v>42000</v>
      </c>
    </row>
    <row r="34">
      <c r="A34" s="42" t="s">
        <v>33</v>
      </c>
      <c r="B34" s="41">
        <f>B17*B22</f>
        <v>0</v>
      </c>
      <c r="C34" s="24"/>
      <c r="D34" s="24"/>
      <c r="E34" s="24"/>
      <c r="F34" s="24">
        <f t="shared" ref="F34:H34" si="32">2000*1.2</f>
        <v>2400</v>
      </c>
      <c r="G34" s="24">
        <f t="shared" si="32"/>
        <v>2400</v>
      </c>
      <c r="H34" s="24">
        <f t="shared" si="32"/>
        <v>2400</v>
      </c>
      <c r="I34" s="24">
        <f>3000*1.2</f>
        <v>3600</v>
      </c>
      <c r="J34" s="24">
        <f t="shared" ref="J34:K34" si="33">5000*1.2</f>
        <v>6000</v>
      </c>
      <c r="K34" s="24">
        <f t="shared" si="33"/>
        <v>6000</v>
      </c>
      <c r="L34" s="24">
        <f t="shared" ref="L34:M34" si="34">7500*1.2</f>
        <v>9000</v>
      </c>
      <c r="M34" s="24">
        <f t="shared" si="34"/>
        <v>9000</v>
      </c>
      <c r="N34" s="24">
        <f t="shared" ref="N34:O34" si="35">10000*1.2</f>
        <v>12000</v>
      </c>
      <c r="O34" s="24">
        <f t="shared" si="35"/>
        <v>12000</v>
      </c>
      <c r="P34" s="24">
        <f t="shared" si="31"/>
        <v>64800</v>
      </c>
    </row>
    <row r="35">
      <c r="A35" s="42" t="s">
        <v>34</v>
      </c>
      <c r="B35" s="41">
        <f>B23*B17</f>
        <v>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31"/>
        <v>0</v>
      </c>
    </row>
    <row r="36">
      <c r="A36" s="46" t="s">
        <v>41</v>
      </c>
      <c r="B36" s="41">
        <f>B24*B17</f>
        <v>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>
        <f t="shared" si="31"/>
        <v>0</v>
      </c>
    </row>
    <row r="37">
      <c r="A37" s="42" t="s">
        <v>36</v>
      </c>
      <c r="B37" s="41">
        <f>B25*B17</f>
        <v>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f t="shared" si="31"/>
        <v>0</v>
      </c>
    </row>
    <row r="38">
      <c r="A38" s="46" t="s">
        <v>37</v>
      </c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31"/>
        <v>0</v>
      </c>
    </row>
    <row r="39">
      <c r="A39" s="46" t="s">
        <v>38</v>
      </c>
      <c r="B39" s="4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>
      <c r="A40" s="42" t="s">
        <v>39</v>
      </c>
      <c r="B40" s="41">
        <f>B28*B17</f>
        <v>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>SUM(E40:O40)</f>
        <v>0</v>
      </c>
    </row>
    <row r="41">
      <c r="A41" s="29" t="s">
        <v>15</v>
      </c>
      <c r="B41" s="30">
        <f t="shared" ref="B41:P41" si="36">SUM(B32:B40)</f>
        <v>50000</v>
      </c>
      <c r="C41" s="30">
        <f t="shared" si="36"/>
        <v>0</v>
      </c>
      <c r="D41" s="30">
        <f t="shared" si="36"/>
        <v>0</v>
      </c>
      <c r="E41" s="19">
        <f t="shared" si="36"/>
        <v>6000</v>
      </c>
      <c r="F41" s="19">
        <f t="shared" si="36"/>
        <v>11400</v>
      </c>
      <c r="G41" s="19">
        <f t="shared" si="36"/>
        <v>14400</v>
      </c>
      <c r="H41" s="19">
        <f t="shared" si="36"/>
        <v>20400</v>
      </c>
      <c r="I41" s="19">
        <f t="shared" si="36"/>
        <v>30600</v>
      </c>
      <c r="J41" s="19">
        <f t="shared" si="36"/>
        <v>36000</v>
      </c>
      <c r="K41" s="19">
        <f t="shared" si="36"/>
        <v>36000</v>
      </c>
      <c r="L41" s="19">
        <f t="shared" si="36"/>
        <v>42000</v>
      </c>
      <c r="M41" s="19">
        <f t="shared" si="36"/>
        <v>45000</v>
      </c>
      <c r="N41" s="19">
        <f t="shared" si="36"/>
        <v>48000</v>
      </c>
      <c r="O41" s="19">
        <f t="shared" si="36"/>
        <v>54000</v>
      </c>
      <c r="P41" s="19">
        <f t="shared" si="36"/>
        <v>343800</v>
      </c>
    </row>
    <row r="42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>
      <c r="A43" s="8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>
      <c r="A44" s="34" t="s">
        <v>44</v>
      </c>
      <c r="B44" s="9">
        <v>7500.0</v>
      </c>
      <c r="C44" s="9"/>
      <c r="D44" s="9"/>
      <c r="E44" s="9">
        <v>4500.0</v>
      </c>
      <c r="F44" s="9">
        <v>4500.0</v>
      </c>
      <c r="G44" s="9">
        <v>4500.0</v>
      </c>
      <c r="H44" s="9">
        <v>4500.0</v>
      </c>
      <c r="I44" s="9">
        <v>4500.0</v>
      </c>
      <c r="J44" s="9">
        <v>4500.0</v>
      </c>
      <c r="K44" s="9">
        <v>4500.0</v>
      </c>
      <c r="L44" s="9">
        <v>4500.0</v>
      </c>
      <c r="M44" s="9">
        <v>4500.0</v>
      </c>
      <c r="N44" s="9">
        <v>4500.0</v>
      </c>
      <c r="O44" s="9">
        <v>4500.0</v>
      </c>
      <c r="P44" s="9">
        <f t="shared" ref="P44:P50" si="37">SUM(E44:O44)</f>
        <v>49500</v>
      </c>
    </row>
    <row r="45">
      <c r="A45" s="25" t="s">
        <v>45</v>
      </c>
      <c r="B45" s="35">
        <v>0.0</v>
      </c>
      <c r="C45" s="35">
        <v>0.0</v>
      </c>
      <c r="D45" s="35">
        <v>0.0</v>
      </c>
      <c r="E45" s="9">
        <v>0.0</v>
      </c>
      <c r="F45" s="9">
        <v>0.0</v>
      </c>
      <c r="G45" s="9">
        <v>0.0</v>
      </c>
      <c r="H45" s="9">
        <v>0.0</v>
      </c>
      <c r="I45" s="9">
        <v>0.0</v>
      </c>
      <c r="J45" s="9">
        <v>0.0</v>
      </c>
      <c r="K45" s="9">
        <v>0.0</v>
      </c>
      <c r="L45" s="9">
        <v>0.0</v>
      </c>
      <c r="M45" s="9">
        <v>0.0</v>
      </c>
      <c r="N45" s="9">
        <v>0.0</v>
      </c>
      <c r="O45" s="9">
        <v>0.0</v>
      </c>
      <c r="P45" s="12">
        <f t="shared" si="37"/>
        <v>0</v>
      </c>
    </row>
    <row r="46">
      <c r="A46" s="25" t="s">
        <v>46</v>
      </c>
      <c r="B46" s="9">
        <v>0.0</v>
      </c>
      <c r="C46" s="9">
        <v>0.0</v>
      </c>
      <c r="D46" s="9">
        <v>0.0</v>
      </c>
      <c r="E46" s="9">
        <v>5000.0</v>
      </c>
      <c r="F46" s="9">
        <v>5000.0</v>
      </c>
      <c r="G46" s="9">
        <v>5000.0</v>
      </c>
      <c r="H46" s="9">
        <v>5000.0</v>
      </c>
      <c r="I46" s="9">
        <v>5000.0</v>
      </c>
      <c r="J46" s="9">
        <v>5000.0</v>
      </c>
      <c r="K46" s="9">
        <v>5000.0</v>
      </c>
      <c r="L46" s="9">
        <v>5000.0</v>
      </c>
      <c r="M46" s="9">
        <v>5000.0</v>
      </c>
      <c r="N46" s="9">
        <v>5000.0</v>
      </c>
      <c r="O46" s="9">
        <v>5000.0</v>
      </c>
      <c r="P46" s="12">
        <f t="shared" si="37"/>
        <v>55000</v>
      </c>
    </row>
    <row r="47">
      <c r="A47" s="34" t="s">
        <v>47</v>
      </c>
      <c r="B47" s="9"/>
      <c r="C47" s="9"/>
      <c r="D47" s="9"/>
      <c r="E47" s="9">
        <v>6000.0</v>
      </c>
      <c r="F47" s="9">
        <v>6000.0</v>
      </c>
      <c r="G47" s="9">
        <v>6000.0</v>
      </c>
      <c r="H47" s="9">
        <v>6000.0</v>
      </c>
      <c r="I47" s="9">
        <v>6000.0</v>
      </c>
      <c r="J47" s="9">
        <v>6000.0</v>
      </c>
      <c r="K47" s="9">
        <v>6000.0</v>
      </c>
      <c r="L47" s="9">
        <v>6000.0</v>
      </c>
      <c r="M47" s="9">
        <v>6000.0</v>
      </c>
      <c r="N47" s="9">
        <v>6000.0</v>
      </c>
      <c r="O47" s="9">
        <v>6000.0</v>
      </c>
      <c r="P47" s="12">
        <f t="shared" si="37"/>
        <v>66000</v>
      </c>
    </row>
    <row r="48">
      <c r="A48" s="25" t="s">
        <v>48</v>
      </c>
      <c r="B48" s="9">
        <v>0.0</v>
      </c>
      <c r="C48" s="9">
        <v>0.0</v>
      </c>
      <c r="D48" s="9">
        <v>0.0</v>
      </c>
      <c r="E48" s="9">
        <v>0.0</v>
      </c>
      <c r="F48" s="9">
        <v>0.0</v>
      </c>
      <c r="G48" s="9">
        <v>0.0</v>
      </c>
      <c r="H48" s="9">
        <v>0.0</v>
      </c>
      <c r="I48" s="9">
        <v>0.0</v>
      </c>
      <c r="J48" s="9">
        <v>0.0</v>
      </c>
      <c r="K48" s="9">
        <v>0.0</v>
      </c>
      <c r="L48" s="9">
        <v>0.0</v>
      </c>
      <c r="M48" s="9">
        <v>0.0</v>
      </c>
      <c r="N48" s="9">
        <v>0.0</v>
      </c>
      <c r="O48" s="9">
        <v>0.0</v>
      </c>
      <c r="P48" s="12">
        <f t="shared" si="37"/>
        <v>0</v>
      </c>
    </row>
    <row r="49">
      <c r="A49" s="34" t="s">
        <v>49</v>
      </c>
      <c r="B49" s="9">
        <v>0.0</v>
      </c>
      <c r="C49" s="9">
        <v>0.0</v>
      </c>
      <c r="D49" s="9">
        <v>0.0</v>
      </c>
      <c r="E49" s="9">
        <v>3000.0</v>
      </c>
      <c r="F49" s="9">
        <v>3000.0</v>
      </c>
      <c r="G49" s="9">
        <v>3000.0</v>
      </c>
      <c r="H49" s="9">
        <v>3000.0</v>
      </c>
      <c r="I49" s="9">
        <v>3000.0</v>
      </c>
      <c r="J49" s="9">
        <v>3000.0</v>
      </c>
      <c r="K49" s="9">
        <v>3000.0</v>
      </c>
      <c r="L49" s="9">
        <v>3000.0</v>
      </c>
      <c r="M49" s="9">
        <v>3000.0</v>
      </c>
      <c r="N49" s="9">
        <v>3000.0</v>
      </c>
      <c r="O49" s="9">
        <v>3000.0</v>
      </c>
      <c r="P49" s="12">
        <f t="shared" si="37"/>
        <v>33000</v>
      </c>
    </row>
    <row r="50">
      <c r="A50" s="25" t="s">
        <v>50</v>
      </c>
      <c r="B50" s="35">
        <v>0.0</v>
      </c>
      <c r="C50" s="35">
        <v>0.0</v>
      </c>
      <c r="D50" s="35">
        <v>0.0</v>
      </c>
      <c r="E50" s="9">
        <v>0.0</v>
      </c>
      <c r="F50" s="9">
        <v>0.0</v>
      </c>
      <c r="G50" s="9">
        <v>0.0</v>
      </c>
      <c r="H50" s="9">
        <v>0.0</v>
      </c>
      <c r="I50" s="9">
        <v>0.0</v>
      </c>
      <c r="J50" s="9">
        <v>0.0</v>
      </c>
      <c r="K50" s="9">
        <v>0.0</v>
      </c>
      <c r="L50" s="9">
        <v>0.0</v>
      </c>
      <c r="M50" s="9">
        <v>0.0</v>
      </c>
      <c r="N50" s="9">
        <v>0.0</v>
      </c>
      <c r="O50" s="9">
        <v>0.0</v>
      </c>
      <c r="P50" s="12">
        <f t="shared" si="37"/>
        <v>0</v>
      </c>
    </row>
    <row r="51">
      <c r="A51" s="25"/>
      <c r="B51" s="35"/>
      <c r="C51" s="35"/>
      <c r="D51" s="3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</row>
    <row r="52">
      <c r="A52" s="36" t="s">
        <v>15</v>
      </c>
      <c r="B52" s="37">
        <f t="shared" ref="B52:P52" si="38">SUM(B44:B50)</f>
        <v>7500</v>
      </c>
      <c r="C52" s="37">
        <f t="shared" si="38"/>
        <v>0</v>
      </c>
      <c r="D52" s="37">
        <f t="shared" si="38"/>
        <v>0</v>
      </c>
      <c r="E52" s="19">
        <f t="shared" si="38"/>
        <v>18500</v>
      </c>
      <c r="F52" s="19">
        <f t="shared" si="38"/>
        <v>18500</v>
      </c>
      <c r="G52" s="19">
        <f t="shared" si="38"/>
        <v>18500</v>
      </c>
      <c r="H52" s="19">
        <f t="shared" si="38"/>
        <v>18500</v>
      </c>
      <c r="I52" s="19">
        <f t="shared" si="38"/>
        <v>18500</v>
      </c>
      <c r="J52" s="19">
        <f t="shared" si="38"/>
        <v>18500</v>
      </c>
      <c r="K52" s="19">
        <f t="shared" si="38"/>
        <v>18500</v>
      </c>
      <c r="L52" s="19">
        <f t="shared" si="38"/>
        <v>18500</v>
      </c>
      <c r="M52" s="19">
        <f t="shared" si="38"/>
        <v>18500</v>
      </c>
      <c r="N52" s="19">
        <f t="shared" si="38"/>
        <v>18500</v>
      </c>
      <c r="O52" s="19">
        <f t="shared" si="38"/>
        <v>18500</v>
      </c>
      <c r="P52" s="19">
        <f t="shared" si="38"/>
        <v>203500</v>
      </c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36" t="s">
        <v>51</v>
      </c>
      <c r="B54" s="37">
        <f t="shared" ref="B54:P54" si="39">B41+B52</f>
        <v>57500</v>
      </c>
      <c r="C54" s="37">
        <f t="shared" si="39"/>
        <v>0</v>
      </c>
      <c r="D54" s="37">
        <f t="shared" si="39"/>
        <v>0</v>
      </c>
      <c r="E54" s="19">
        <f t="shared" si="39"/>
        <v>24500</v>
      </c>
      <c r="F54" s="19">
        <f t="shared" si="39"/>
        <v>29900</v>
      </c>
      <c r="G54" s="19">
        <f t="shared" si="39"/>
        <v>32900</v>
      </c>
      <c r="H54" s="19">
        <f t="shared" si="39"/>
        <v>38900</v>
      </c>
      <c r="I54" s="19">
        <f t="shared" si="39"/>
        <v>49100</v>
      </c>
      <c r="J54" s="19">
        <f t="shared" si="39"/>
        <v>54500</v>
      </c>
      <c r="K54" s="19">
        <f t="shared" si="39"/>
        <v>54500</v>
      </c>
      <c r="L54" s="19">
        <f t="shared" si="39"/>
        <v>60500</v>
      </c>
      <c r="M54" s="19">
        <f t="shared" si="39"/>
        <v>63500</v>
      </c>
      <c r="N54" s="19">
        <f t="shared" si="39"/>
        <v>66500</v>
      </c>
      <c r="O54" s="19">
        <f t="shared" si="39"/>
        <v>72500</v>
      </c>
      <c r="P54" s="19">
        <f t="shared" si="39"/>
        <v>547300</v>
      </c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>
      <c r="A56" s="15" t="s">
        <v>52</v>
      </c>
      <c r="B56" s="19">
        <f t="shared" ref="B56:O56" si="40">B9-B54</f>
        <v>-25000</v>
      </c>
      <c r="C56" s="19">
        <f t="shared" si="40"/>
        <v>0</v>
      </c>
      <c r="D56" s="19">
        <f t="shared" si="40"/>
        <v>0</v>
      </c>
      <c r="E56" s="19">
        <f t="shared" si="40"/>
        <v>-23548</v>
      </c>
      <c r="F56" s="19">
        <f t="shared" si="40"/>
        <v>-25140</v>
      </c>
      <c r="G56" s="19">
        <f t="shared" si="40"/>
        <v>-25760</v>
      </c>
      <c r="H56" s="19">
        <f t="shared" si="40"/>
        <v>-29380</v>
      </c>
      <c r="I56" s="19">
        <f t="shared" si="40"/>
        <v>-30060</v>
      </c>
      <c r="J56" s="19">
        <f t="shared" si="40"/>
        <v>-25940</v>
      </c>
      <c r="K56" s="19">
        <f t="shared" si="40"/>
        <v>-16420</v>
      </c>
      <c r="L56" s="19">
        <f t="shared" si="40"/>
        <v>-3380</v>
      </c>
      <c r="M56" s="19">
        <f t="shared" si="40"/>
        <v>22180</v>
      </c>
      <c r="N56" s="19">
        <f t="shared" si="40"/>
        <v>38220</v>
      </c>
      <c r="O56" s="19">
        <f t="shared" si="40"/>
        <v>46500</v>
      </c>
      <c r="P56" s="19">
        <f>SUM(E56:O56)</f>
        <v>-72728</v>
      </c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</sheetData>
  <mergeCells count="1">
    <mergeCell ref="B1:P1"/>
  </mergeCells>
  <drawing r:id="rId1"/>
</worksheet>
</file>